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tabRatio="883" activeTab="4"/>
  </bookViews>
  <sheets>
    <sheet name="参加チーム名" sheetId="1" r:id="rId1"/>
    <sheet name="予選リーグ表" sheetId="2" r:id="rId2"/>
    <sheet name="コート進行表1日目 " sheetId="3" r:id="rId3"/>
    <sheet name="コート進行表2日目" sheetId="4" r:id="rId4"/>
    <sheet name="決勝トーナメント" sheetId="5" r:id="rId5"/>
    <sheet name="交流トーナメント" sheetId="6" r:id="rId6"/>
    <sheet name="参加チーム名②" sheetId="7" r:id="rId7"/>
    <sheet name="Ａリーグ" sheetId="8" r:id="rId8"/>
    <sheet name="Ｂリーグ" sheetId="9" r:id="rId9"/>
    <sheet name="１日目スコアカード表" sheetId="10" r:id="rId10"/>
    <sheet name="2日目スコアカード表" sheetId="11" r:id="rId11"/>
    <sheet name="トーナメントスコアカード" sheetId="12" r:id="rId12"/>
  </sheets>
  <definedNames>
    <definedName name="_xlnm.Print_Area" localSheetId="9">'１日目スコアカード表'!$B$2:$J$30</definedName>
    <definedName name="_xlnm.Print_Area" localSheetId="10">'2日目スコアカード表'!$B$2:$J$28</definedName>
    <definedName name="_xlnm.Print_Area" localSheetId="2">'コート進行表1日目 '!$C$1:$O$208</definedName>
    <definedName name="_xlnm.Print_Area" localSheetId="3">'コート進行表2日目'!$C$2:$O$207</definedName>
    <definedName name="_xlnm.Print_Area" localSheetId="11">'トーナメントスコアカード'!$B$2:$J$42</definedName>
    <definedName name="_xlnm.Print_Area" localSheetId="4">'決勝トーナメント'!$A$1:$P$83</definedName>
    <definedName name="_xlnm.Print_Area" localSheetId="5">'交流トーナメント'!$A$1:$L$50</definedName>
    <definedName name="_xlnm.Print_Area" localSheetId="1">'予選リーグ表'!$A$1:$BG$114</definedName>
    <definedName name="_xlnm.Print_Titles" localSheetId="1">'予選リーグ表'!$1:$1</definedName>
  </definedNames>
  <calcPr fullCalcOnLoad="1"/>
</workbook>
</file>

<file path=xl/comments10.xml><?xml version="1.0" encoding="utf-8"?>
<comments xmlns="http://schemas.openxmlformats.org/spreadsheetml/2006/main">
  <authors>
    <author>miyasita</author>
  </authors>
  <commentList>
    <comment ref="A2" authorId="0">
      <text>
        <r>
          <rPr>
            <sz val="9"/>
            <rFont val="ＭＳ Ｐゴシック"/>
            <family val="3"/>
          </rPr>
          <t>1日目の試合を入力
例「Ａ－５」「Ｂ－２０」など
コート進行表1日目の
Ａ列を記載</t>
        </r>
      </text>
    </comment>
    <comment ref="A19" authorId="0">
      <text>
        <r>
          <rPr>
            <sz val="9"/>
            <rFont val="ＭＳ Ｐゴシック"/>
            <family val="3"/>
          </rPr>
          <t xml:space="preserve">1日目の試合を入力
例「Ａ－５」「Ｂ－２０」など
コート進行表1日目の
Ａ列を記載
</t>
        </r>
      </text>
    </comment>
  </commentList>
</comments>
</file>

<file path=xl/comments11.xml><?xml version="1.0" encoding="utf-8"?>
<comments xmlns="http://schemas.openxmlformats.org/spreadsheetml/2006/main">
  <authors>
    <author>miyasita</author>
  </authors>
  <commentList>
    <comment ref="A2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  <comment ref="A17" authorId="0">
      <text>
        <r>
          <rPr>
            <b/>
            <sz val="9"/>
            <rFont val="ＭＳ Ｐゴシック"/>
            <family val="3"/>
          </rPr>
          <t>2日目の試合を入力
例「Ａ－４５」「Ｂ－５０」など
コート進行表2日目の
Ａ列を入力</t>
        </r>
      </text>
    </comment>
  </commentList>
</comments>
</file>

<file path=xl/comments12.xml><?xml version="1.0" encoding="utf-8"?>
<comments xmlns="http://schemas.openxmlformats.org/spreadsheetml/2006/main">
  <authors>
    <author>miyasita</author>
  </authors>
  <commentList>
    <comment ref="A2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  <comment ref="A24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</commentList>
</comments>
</file>

<file path=xl/sharedStrings.xml><?xml version="1.0" encoding="utf-8"?>
<sst xmlns="http://schemas.openxmlformats.org/spreadsheetml/2006/main" count="3663" uniqueCount="685">
  <si>
    <t>Aリーグ</t>
  </si>
  <si>
    <t>勝ち－分－負け</t>
  </si>
  <si>
    <t>－</t>
  </si>
  <si>
    <t>勝ち点</t>
  </si>
  <si>
    <t>順位</t>
  </si>
  <si>
    <t>内外野人数</t>
  </si>
  <si>
    <t>内人数</t>
  </si>
  <si>
    <t>外人数</t>
  </si>
  <si>
    <t>Aリーグ1位は参加チーム</t>
  </si>
  <si>
    <t>Aリーグ２位は参加チーム</t>
  </si>
  <si>
    <t>Aリーグ3位は参加チーム</t>
  </si>
  <si>
    <t>Aリーグ4位は参加チーム</t>
  </si>
  <si>
    <t>Aリーグ5位は参加チーム</t>
  </si>
  <si>
    <t>Aリーグ6位は参加チーム</t>
  </si>
  <si>
    <t>Aリーグ7位は参加チーム</t>
  </si>
  <si>
    <t>Aリーグ8位は参加チーム</t>
  </si>
  <si>
    <t>Aリーグ9位は参加チーム</t>
  </si>
  <si>
    <t>Aリーグ10位は参加チーム</t>
  </si>
  <si>
    <t>Aリーグ11位は参加チーム</t>
  </si>
  <si>
    <t>Aリーグ12位は参加チーム</t>
  </si>
  <si>
    <t>Aリーグ13位は参加チーム</t>
  </si>
  <si>
    <t>Aリーグ14位は参加チーム</t>
  </si>
  <si>
    <t>Aリーグ15位は参加チーム</t>
  </si>
  <si>
    <t>Aリーグ16位は参加チーム</t>
  </si>
  <si>
    <t>番</t>
  </si>
  <si>
    <t>チーム名</t>
  </si>
  <si>
    <t>しおがまコート進行表</t>
  </si>
  <si>
    <t>受　付　開　始</t>
  </si>
  <si>
    <t>監　督　会　議</t>
  </si>
  <si>
    <t>開　　会　　式</t>
  </si>
  <si>
    <t>試合順</t>
  </si>
  <si>
    <t>予選１</t>
  </si>
  <si>
    <t>予選２</t>
  </si>
  <si>
    <t>予選３</t>
  </si>
  <si>
    <t>予選４</t>
  </si>
  <si>
    <t>予選５</t>
  </si>
  <si>
    <t>予選６</t>
  </si>
  <si>
    <t>予選７</t>
  </si>
  <si>
    <t>予選８</t>
  </si>
  <si>
    <t>予選９</t>
  </si>
  <si>
    <t>予選１０</t>
  </si>
  <si>
    <t>予選１１</t>
  </si>
  <si>
    <t>予選１２</t>
  </si>
  <si>
    <t>予選１３</t>
  </si>
  <si>
    <t>予選１４</t>
  </si>
  <si>
    <t>予選１５</t>
  </si>
  <si>
    <t>予選１６</t>
  </si>
  <si>
    <t>予選１７</t>
  </si>
  <si>
    <t>予選１８</t>
  </si>
  <si>
    <t>予選１９</t>
  </si>
  <si>
    <t>予選２０</t>
  </si>
  <si>
    <t>予選２１</t>
  </si>
  <si>
    <t>予選２２</t>
  </si>
  <si>
    <t>予選２３</t>
  </si>
  <si>
    <t>予選２４</t>
  </si>
  <si>
    <t>予選２５</t>
  </si>
  <si>
    <t>予選２６</t>
  </si>
  <si>
    <t>予選２７</t>
  </si>
  <si>
    <t>予選２８</t>
  </si>
  <si>
    <t>予選２９</t>
  </si>
  <si>
    <t>予選３０</t>
  </si>
  <si>
    <t>予選３１</t>
  </si>
  <si>
    <t>予選３２</t>
  </si>
  <si>
    <t>予選３３</t>
  </si>
  <si>
    <t>予選３４</t>
  </si>
  <si>
    <t>予選３５</t>
  </si>
  <si>
    <t>予選３６</t>
  </si>
  <si>
    <t>予選３７</t>
  </si>
  <si>
    <t>予選３８</t>
  </si>
  <si>
    <t>予選３９</t>
  </si>
  <si>
    <t>予選４０</t>
  </si>
  <si>
    <t>試合開始時間</t>
  </si>
  <si>
    <t>（右コート）　　審判を背にして左右の表示　　（左コート）</t>
  </si>
  <si>
    <t>得　点</t>
  </si>
  <si>
    <t>×</t>
  </si>
  <si>
    <t>昼　　　　　　　　　　　　　食</t>
  </si>
  <si>
    <t>コート進行表</t>
  </si>
  <si>
    <t>後かたずけ　　会場整備</t>
  </si>
  <si>
    <t>優　　勝</t>
  </si>
  <si>
    <t>-</t>
  </si>
  <si>
    <t>チーム名</t>
  </si>
  <si>
    <t>第5回　日本三景松島スーパーカップ</t>
  </si>
  <si>
    <t>休　　　　　　　　　　　　憩</t>
  </si>
  <si>
    <t>予選４１</t>
  </si>
  <si>
    <t>予選４２</t>
  </si>
  <si>
    <t>予選４３</t>
  </si>
  <si>
    <t>予選４４</t>
  </si>
  <si>
    <t>予選４５</t>
  </si>
  <si>
    <t>予選４６</t>
  </si>
  <si>
    <t>予選４７</t>
  </si>
  <si>
    <t>予選４８</t>
  </si>
  <si>
    <t>予選４９</t>
  </si>
  <si>
    <t>予選５０</t>
  </si>
  <si>
    <t>予選５１</t>
  </si>
  <si>
    <t>予選５２</t>
  </si>
  <si>
    <t>予選５３</t>
  </si>
  <si>
    <t>予選５４</t>
  </si>
  <si>
    <t>予選５５</t>
  </si>
  <si>
    <t>予選５６</t>
  </si>
  <si>
    <t>予選５７</t>
  </si>
  <si>
    <t>予選５８</t>
  </si>
  <si>
    <t>予選５９</t>
  </si>
  <si>
    <t>予選６０</t>
  </si>
  <si>
    <t>昼　　　　　　　　　　　　食</t>
  </si>
  <si>
    <t>決１</t>
  </si>
  <si>
    <t>決２</t>
  </si>
  <si>
    <t>決３</t>
  </si>
  <si>
    <t>決４</t>
  </si>
  <si>
    <t>決勝</t>
  </si>
  <si>
    <t>決５</t>
  </si>
  <si>
    <t>決６</t>
  </si>
  <si>
    <t>決７</t>
  </si>
  <si>
    <t>Aコート</t>
  </si>
  <si>
    <t>Ｂコート</t>
  </si>
  <si>
    <t>Ｃコート</t>
  </si>
  <si>
    <t>Ｄコート</t>
  </si>
  <si>
    <t>決８</t>
  </si>
  <si>
    <t>交１</t>
  </si>
  <si>
    <t>交２</t>
  </si>
  <si>
    <t>交３</t>
  </si>
  <si>
    <t>交４</t>
  </si>
  <si>
    <t>決９</t>
  </si>
  <si>
    <t>決１０</t>
  </si>
  <si>
    <t>決１１</t>
  </si>
  <si>
    <t>決１２</t>
  </si>
  <si>
    <t>決１３</t>
  </si>
  <si>
    <t>決１４</t>
  </si>
  <si>
    <t>決１５</t>
  </si>
  <si>
    <t>決１６</t>
  </si>
  <si>
    <t>決１７</t>
  </si>
  <si>
    <t>決18</t>
  </si>
  <si>
    <t>交5</t>
  </si>
  <si>
    <t>交6</t>
  </si>
  <si>
    <t>交7</t>
  </si>
  <si>
    <t>交8</t>
  </si>
  <si>
    <t>インターバル</t>
  </si>
  <si>
    <t>交９</t>
  </si>
  <si>
    <t>交１０</t>
  </si>
  <si>
    <t>交１１</t>
  </si>
  <si>
    <t>決19</t>
  </si>
  <si>
    <t>たがじょうコート進行表</t>
  </si>
  <si>
    <t>まつしまコート進行表</t>
  </si>
  <si>
    <t>りふコート進行表</t>
  </si>
  <si>
    <t>優勝</t>
  </si>
  <si>
    <t>準優勝</t>
  </si>
  <si>
    <t>３位</t>
  </si>
  <si>
    <t>決9</t>
  </si>
  <si>
    <t>決13</t>
  </si>
  <si>
    <t>準決17</t>
  </si>
  <si>
    <t>チーム名</t>
  </si>
  <si>
    <t>リーグ</t>
  </si>
  <si>
    <t>Ｎｏ．</t>
  </si>
  <si>
    <t>順位</t>
  </si>
  <si>
    <t>チーム番号</t>
  </si>
  <si>
    <t>Bリーグ1位は参加チーム</t>
  </si>
  <si>
    <t>Bリーグ２位は参加チーム</t>
  </si>
  <si>
    <t>Bリーグ3位は参加チーム</t>
  </si>
  <si>
    <t>Bリーグ4位は参加チーム</t>
  </si>
  <si>
    <t>Bリーグ5位は参加チーム</t>
  </si>
  <si>
    <t>Bリーグ6位は参加チーム</t>
  </si>
  <si>
    <t>Bリーグ7位は参加チーム</t>
  </si>
  <si>
    <t>Bリーグ8位は参加チーム</t>
  </si>
  <si>
    <t>Bリーグ9位は参加チーム</t>
  </si>
  <si>
    <t>Bリーグ10位は参加チーム</t>
  </si>
  <si>
    <t>Bリーグ11位は参加チーム</t>
  </si>
  <si>
    <t>Bリーグ12位は参加チーム</t>
  </si>
  <si>
    <t>Bリーグ13位は参加チーム</t>
  </si>
  <si>
    <t>Bリーグ14位は参加チーム</t>
  </si>
  <si>
    <t>Bリーグ15位は参加チーム</t>
  </si>
  <si>
    <t>Bリーグ16位は参加チーム</t>
  </si>
  <si>
    <t>Bリーグ</t>
  </si>
  <si>
    <t>(</t>
  </si>
  <si>
    <t>)</t>
  </si>
  <si>
    <t>A-16</t>
  </si>
  <si>
    <t>コート進行表１日目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</si>
  <si>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</si>
  <si>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</si>
  <si>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</si>
  <si>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</si>
  <si>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</si>
  <si>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</si>
  <si>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</si>
  <si>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</si>
  <si>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</si>
  <si>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</si>
  <si>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A-15</t>
  </si>
  <si>
    <t>A-17</t>
  </si>
  <si>
    <t>A-18</t>
  </si>
  <si>
    <t>A-19</t>
  </si>
  <si>
    <t>A-20</t>
  </si>
  <si>
    <t>A-21</t>
  </si>
  <si>
    <t>A-22</t>
  </si>
  <si>
    <t>A-25</t>
  </si>
  <si>
    <t>A-26</t>
  </si>
  <si>
    <t>A-27</t>
  </si>
  <si>
    <t>A-28</t>
  </si>
  <si>
    <t>A-29</t>
  </si>
  <si>
    <t>A-30</t>
  </si>
  <si>
    <t>A-31</t>
  </si>
  <si>
    <t>A-34</t>
  </si>
  <si>
    <t>A-35</t>
  </si>
  <si>
    <t>A-36</t>
  </si>
  <si>
    <t>A-37</t>
  </si>
  <si>
    <t>A-38</t>
  </si>
  <si>
    <t>A-39</t>
  </si>
  <si>
    <t>A-40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</si>
  <si>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</si>
  <si>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</si>
  <si>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</si>
  <si>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</si>
  <si>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</si>
  <si>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</si>
  <si>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</si>
  <si>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</si>
  <si>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</si>
  <si>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</si>
  <si>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B-15</t>
  </si>
  <si>
    <t>B-16</t>
  </si>
  <si>
    <t>B-17</t>
  </si>
  <si>
    <t>B-18</t>
  </si>
  <si>
    <t>B-19</t>
  </si>
  <si>
    <t>B-20</t>
  </si>
  <si>
    <t>B-21</t>
  </si>
  <si>
    <t>B-22</t>
  </si>
  <si>
    <t>B-25</t>
  </si>
  <si>
    <t>B-26</t>
  </si>
  <si>
    <t>B-27</t>
  </si>
  <si>
    <t>B-28</t>
  </si>
  <si>
    <t>B-29</t>
  </si>
  <si>
    <t>B-30</t>
  </si>
  <si>
    <t>B-31</t>
  </si>
  <si>
    <t>B-34</t>
  </si>
  <si>
    <t>B-35</t>
  </si>
  <si>
    <t>B-36</t>
  </si>
  <si>
    <t>B-37</t>
  </si>
  <si>
    <t>B-38</t>
  </si>
  <si>
    <t>B-39</t>
  </si>
  <si>
    <t>B-40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</si>
  <si>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</si>
  <si>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</si>
  <si>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</si>
  <si>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</si>
  <si>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</si>
  <si>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</si>
  <si>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</si>
  <si>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</si>
  <si>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</si>
  <si>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</si>
  <si>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C-15</t>
  </si>
  <si>
    <t>C-16</t>
  </si>
  <si>
    <t>C-17</t>
  </si>
  <si>
    <t>C-18</t>
  </si>
  <si>
    <t>C-19</t>
  </si>
  <si>
    <t>C-20</t>
  </si>
  <si>
    <t>C-21</t>
  </si>
  <si>
    <t>C-22</t>
  </si>
  <si>
    <t>C-25</t>
  </si>
  <si>
    <t>C-26</t>
  </si>
  <si>
    <t>C-27</t>
  </si>
  <si>
    <t>C-28</t>
  </si>
  <si>
    <t>C-29</t>
  </si>
  <si>
    <t>C-30</t>
  </si>
  <si>
    <t>C-31</t>
  </si>
  <si>
    <t>C-34</t>
  </si>
  <si>
    <t>C-35</t>
  </si>
  <si>
    <t>C-36</t>
  </si>
  <si>
    <t>C-37</t>
  </si>
  <si>
    <t>C-38</t>
  </si>
  <si>
    <t>C-39</t>
  </si>
  <si>
    <t>C-40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</si>
  <si>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</si>
  <si>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</si>
  <si>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</si>
  <si>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</si>
  <si>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</si>
  <si>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</si>
  <si>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</si>
  <si>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</si>
  <si>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</si>
  <si>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</si>
  <si>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D-15</t>
  </si>
  <si>
    <t>D-16</t>
  </si>
  <si>
    <t>D-17</t>
  </si>
  <si>
    <t>D-18</t>
  </si>
  <si>
    <t>D-19</t>
  </si>
  <si>
    <t>D-20</t>
  </si>
  <si>
    <t>D-21</t>
  </si>
  <si>
    <t>D-22</t>
  </si>
  <si>
    <t>D-25</t>
  </si>
  <si>
    <t>D-26</t>
  </si>
  <si>
    <t>D-27</t>
  </si>
  <si>
    <t>D-28</t>
  </si>
  <si>
    <t>D-29</t>
  </si>
  <si>
    <t>D-30</t>
  </si>
  <si>
    <t>D-31</t>
  </si>
  <si>
    <t>D-34</t>
  </si>
  <si>
    <t>D-35</t>
  </si>
  <si>
    <t>D-36</t>
  </si>
  <si>
    <t>D-37</t>
  </si>
  <si>
    <t>D-38</t>
  </si>
  <si>
    <t>D-39</t>
  </si>
  <si>
    <t>D-40</t>
  </si>
  <si>
    <t>しおがま</t>
  </si>
  <si>
    <t>たがじょう</t>
  </si>
  <si>
    <t>まつしま</t>
  </si>
  <si>
    <t>りふ</t>
  </si>
  <si>
    <t>A-1</t>
  </si>
  <si>
    <t>A-2</t>
  </si>
  <si>
    <t>A-13</t>
  </si>
  <si>
    <t>A-14</t>
  </si>
  <si>
    <t>A-23</t>
  </si>
  <si>
    <t>A-24</t>
  </si>
  <si>
    <t>A-32</t>
  </si>
  <si>
    <t>A-33</t>
  </si>
  <si>
    <t>B-1</t>
  </si>
  <si>
    <t>B-2</t>
  </si>
  <si>
    <t>B-13</t>
  </si>
  <si>
    <t>B-14</t>
  </si>
  <si>
    <t>B-23</t>
  </si>
  <si>
    <t>B-24</t>
  </si>
  <si>
    <t>B-32</t>
  </si>
  <si>
    <t>B-33</t>
  </si>
  <si>
    <t>C-1</t>
  </si>
  <si>
    <t>C-2</t>
  </si>
  <si>
    <t>C-13</t>
  </si>
  <si>
    <t>C-14</t>
  </si>
  <si>
    <t>C-23</t>
  </si>
  <si>
    <t>C-24</t>
  </si>
  <si>
    <t>C-32</t>
  </si>
  <si>
    <t>C-33</t>
  </si>
  <si>
    <t>D-1</t>
  </si>
  <si>
    <t>D-2</t>
  </si>
  <si>
    <t>D-13</t>
  </si>
  <si>
    <t>D-14</t>
  </si>
  <si>
    <t>D-23</t>
  </si>
  <si>
    <t>D-24</t>
  </si>
  <si>
    <t>D-32</t>
  </si>
  <si>
    <t>D-33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</si>
  <si>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</si>
  <si>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</si>
  <si>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</si>
  <si>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</si>
  <si>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</si>
  <si>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</si>
  <si>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</si>
  <si>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</si>
  <si>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</si>
  <si>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</si>
  <si>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</si>
  <si>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</si>
  <si>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</si>
  <si>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</si>
  <si>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</si>
  <si>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</si>
  <si>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</si>
  <si>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</si>
  <si>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</si>
  <si>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</si>
  <si>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しおがま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</si>
  <si>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</si>
  <si>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</si>
  <si>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</si>
  <si>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</si>
  <si>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</si>
  <si>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</si>
  <si>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</si>
  <si>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</si>
  <si>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</si>
  <si>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</si>
  <si>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</si>
  <si>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</si>
  <si>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</si>
  <si>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</si>
  <si>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</si>
  <si>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</si>
  <si>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</si>
  <si>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</si>
  <si>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</si>
  <si>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</si>
  <si>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</si>
  <si>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</si>
  <si>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</si>
  <si>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</si>
  <si>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</si>
  <si>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</si>
  <si>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</si>
  <si>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</si>
  <si>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</si>
  <si>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</si>
  <si>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</si>
  <si>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</si>
  <si>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</si>
  <si>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</si>
  <si>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</si>
  <si>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</si>
  <si>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</si>
  <si>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</si>
  <si>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</si>
  <si>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</si>
  <si>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D-41</t>
  </si>
  <si>
    <t>D-42</t>
  </si>
  <si>
    <t>D-43</t>
  </si>
  <si>
    <t>D-44</t>
  </si>
  <si>
    <t>D-45</t>
  </si>
  <si>
    <t>D-46</t>
  </si>
  <si>
    <t>D-47</t>
  </si>
  <si>
    <t>D-48</t>
  </si>
  <si>
    <t>D-49</t>
  </si>
  <si>
    <t>D-50</t>
  </si>
  <si>
    <t>D-51</t>
  </si>
  <si>
    <t>D-52</t>
  </si>
  <si>
    <t>D-53</t>
  </si>
  <si>
    <t>D-54</t>
  </si>
  <si>
    <t>D-55</t>
  </si>
  <si>
    <t>D-56</t>
  </si>
  <si>
    <t>D-57</t>
  </si>
  <si>
    <t>D-58</t>
  </si>
  <si>
    <t>D-59</t>
  </si>
  <si>
    <t>D-60</t>
  </si>
  <si>
    <t>たがじょう</t>
  </si>
  <si>
    <t>まつしま</t>
  </si>
  <si>
    <t>りふ</t>
  </si>
  <si>
    <t>決１９</t>
  </si>
  <si>
    <t>決１８</t>
  </si>
  <si>
    <t>セット</t>
  </si>
  <si>
    <t>コート</t>
  </si>
  <si>
    <t>第</t>
  </si>
  <si>
    <t>試合</t>
  </si>
  <si>
    <t>チーム名</t>
  </si>
  <si>
    <t>予選リーグ</t>
  </si>
  <si>
    <t>主　　審</t>
  </si>
  <si>
    <t>コートマスター</t>
  </si>
  <si>
    <t>記録</t>
  </si>
  <si>
    <t>監督サイン</t>
  </si>
  <si>
    <t>日時</t>
  </si>
  <si>
    <t>２０１０年７月３１日（土）</t>
  </si>
  <si>
    <t>第５回日本三景松島スーパーカップ</t>
  </si>
  <si>
    <t>グランディ２１　　　　　　　　　　　　　　　　　　　　セキスイハイムスーパーアリーナ</t>
  </si>
  <si>
    <t>リーグ</t>
  </si>
  <si>
    <t>Bリーグ１４位</t>
  </si>
  <si>
    <t>Ａリーグ１６位</t>
  </si>
  <si>
    <t>Ａリーグ１３位</t>
  </si>
  <si>
    <t>Bリーグ１５位</t>
  </si>
  <si>
    <t>Bリーグ１２位</t>
  </si>
  <si>
    <t>Ａリーグ１２位</t>
  </si>
  <si>
    <t>Bリーグ１３位</t>
  </si>
  <si>
    <t>Ａリーグ１５位</t>
  </si>
  <si>
    <t>Ａリーグ１４位</t>
  </si>
  <si>
    <t>Bリーグ１６位</t>
  </si>
  <si>
    <t>Bリーグ１１位</t>
  </si>
  <si>
    <t>内野数</t>
  </si>
  <si>
    <t>人</t>
  </si>
  <si>
    <t>Aリーグ１１位</t>
  </si>
  <si>
    <t>Aリーグ１位</t>
  </si>
  <si>
    <t>Ｂリーグ１０位</t>
  </si>
  <si>
    <t>Aリーグ８位</t>
  </si>
  <si>
    <t>Aリーグ５位</t>
  </si>
  <si>
    <t>Ｂリーグ４位</t>
  </si>
  <si>
    <t>Aリーグ３位</t>
  </si>
  <si>
    <t>Aリーグ６位</t>
  </si>
  <si>
    <t>Ｂリーグ６位</t>
  </si>
  <si>
    <t>Ｂリーグ７位</t>
  </si>
  <si>
    <t>Aリーグ９位</t>
  </si>
  <si>
    <t>Ｂリーグ２位</t>
  </si>
  <si>
    <t>Ａリーグ２位</t>
  </si>
  <si>
    <t>Ｂリーグ９位</t>
  </si>
  <si>
    <t>Aリーグ７位</t>
  </si>
  <si>
    <t>Ｂリーグ３位</t>
  </si>
  <si>
    <t>Aリーグ４位</t>
  </si>
  <si>
    <t>Ｂリーグ５位</t>
  </si>
  <si>
    <t>Aリーグ１０位</t>
  </si>
  <si>
    <t>Ｂリーグ８位</t>
  </si>
  <si>
    <t>台原レイカーズ</t>
  </si>
  <si>
    <t>岩槻・F・ビクトリー</t>
  </si>
  <si>
    <t>岩沼西ファイターズ</t>
  </si>
  <si>
    <t>浜田フェニックス</t>
  </si>
  <si>
    <t>杉小キャイーンブラザーズ</t>
  </si>
  <si>
    <t>千葉ドラーズ</t>
  </si>
  <si>
    <t>東仙LSファイターズ</t>
  </si>
  <si>
    <t>鹿島ドッジファイターズ</t>
  </si>
  <si>
    <t>川越小ハリケーンズ</t>
  </si>
  <si>
    <t>月見レッドアーマーズ</t>
  </si>
  <si>
    <t>大衡ファイターズ</t>
  </si>
  <si>
    <t>バイオレンス国田</t>
  </si>
  <si>
    <t>松陵ヤンキーズ</t>
  </si>
  <si>
    <t>いいたて草野ガッツ</t>
  </si>
  <si>
    <t>本宮ブラックシャークス</t>
  </si>
  <si>
    <t>五本松ドッジハンターズA</t>
  </si>
  <si>
    <t>原小ファイターズ</t>
  </si>
  <si>
    <t>須賀川ゴジラキッズ</t>
  </si>
  <si>
    <t>栗生ファイターズ</t>
  </si>
  <si>
    <t>三の丸フレンドリーキッズ</t>
  </si>
  <si>
    <t>館ジャングルー</t>
  </si>
  <si>
    <t>永盛ミュートス・キッズ</t>
  </si>
  <si>
    <t>大谷ブルーウインズ</t>
  </si>
  <si>
    <t>-</t>
  </si>
  <si>
    <t>-</t>
  </si>
  <si>
    <t>決勝戦</t>
  </si>
  <si>
    <t>準決勝</t>
  </si>
  <si>
    <t>Bリーグ１位</t>
  </si>
  <si>
    <t>荒町朝練ファイターズA</t>
  </si>
  <si>
    <t>しおがま</t>
  </si>
  <si>
    <t>たがじょう</t>
  </si>
  <si>
    <t>たがじょう</t>
  </si>
  <si>
    <t>交流９</t>
  </si>
  <si>
    <t>交流１１</t>
  </si>
  <si>
    <t>交流１０</t>
  </si>
  <si>
    <t>まつしま</t>
  </si>
  <si>
    <t>りふ</t>
  </si>
  <si>
    <t>Ａ８</t>
  </si>
  <si>
    <t>Ｂ１０</t>
  </si>
  <si>
    <t>Ａ５</t>
  </si>
  <si>
    <t>Ｂ４</t>
  </si>
  <si>
    <t>Ａ１</t>
  </si>
  <si>
    <t>決５勝者</t>
  </si>
  <si>
    <t>決９勝者</t>
  </si>
  <si>
    <t>決１勝者</t>
  </si>
  <si>
    <t>決１３勝者</t>
  </si>
  <si>
    <t>決１４勝者</t>
  </si>
  <si>
    <t>Ｂ７</t>
  </si>
  <si>
    <t>Ｂ９</t>
  </si>
  <si>
    <t>Ａ３</t>
  </si>
  <si>
    <t>Ｂ６</t>
  </si>
  <si>
    <t>Ｂ２</t>
  </si>
  <si>
    <t>決２勝者</t>
  </si>
  <si>
    <t>決６勝者</t>
  </si>
  <si>
    <t>決１０勝者</t>
  </si>
  <si>
    <t>決１５勝者</t>
  </si>
  <si>
    <t>決１６勝者</t>
  </si>
  <si>
    <t>決１７勝者</t>
  </si>
  <si>
    <t>決１８勝者</t>
  </si>
  <si>
    <t>Ａ７</t>
  </si>
  <si>
    <t>Ａ６</t>
  </si>
  <si>
    <t>Ｂ３</t>
  </si>
  <si>
    <t>Ａ２</t>
  </si>
  <si>
    <t>決３勝者</t>
  </si>
  <si>
    <t>決１１勝者</t>
  </si>
  <si>
    <t>決７勝者</t>
  </si>
  <si>
    <t>Ａ１０</t>
  </si>
  <si>
    <t>Ｂ８</t>
  </si>
  <si>
    <t>Ａ４</t>
  </si>
  <si>
    <t>Ｂ５</t>
  </si>
  <si>
    <t>決４勝者</t>
  </si>
  <si>
    <t>決８勝者</t>
  </si>
  <si>
    <t>決１２勝者</t>
  </si>
  <si>
    <t>交流１</t>
  </si>
  <si>
    <t>交流５</t>
  </si>
  <si>
    <t>交流２</t>
  </si>
  <si>
    <t>交流６</t>
  </si>
  <si>
    <t>準決１８</t>
  </si>
  <si>
    <t>交流３</t>
  </si>
  <si>
    <t>交流７</t>
  </si>
  <si>
    <t>交流９</t>
  </si>
  <si>
    <t>交流１１</t>
  </si>
  <si>
    <t>交流４</t>
  </si>
  <si>
    <t>交流８</t>
  </si>
  <si>
    <t>交流１０</t>
  </si>
  <si>
    <t>Ｂ１４</t>
  </si>
  <si>
    <t>Ａ１６</t>
  </si>
  <si>
    <t>Ａ１１</t>
  </si>
  <si>
    <t>交流５勝者</t>
  </si>
  <si>
    <t>Ａ１３</t>
  </si>
  <si>
    <t>Ｂ１５</t>
  </si>
  <si>
    <t>Ｂ１２</t>
  </si>
  <si>
    <t>交流２勝者</t>
  </si>
  <si>
    <t>Ａ１２</t>
  </si>
  <si>
    <t>交流３勝者</t>
  </si>
  <si>
    <t>交流６勝者</t>
  </si>
  <si>
    <t>交流７勝者</t>
  </si>
  <si>
    <t>交流８勝者</t>
  </si>
  <si>
    <t>Ｂ１６</t>
  </si>
  <si>
    <t>Ａ１４</t>
  </si>
  <si>
    <t>Ｂ１１</t>
  </si>
  <si>
    <t>交流４勝者</t>
  </si>
  <si>
    <t>Ｂ１３</t>
  </si>
  <si>
    <t>Ａ１５</t>
  </si>
  <si>
    <t>予選リーグ</t>
  </si>
  <si>
    <t>リーグ</t>
  </si>
  <si>
    <t>コート</t>
  </si>
  <si>
    <t>第</t>
  </si>
  <si>
    <t>試合</t>
  </si>
  <si>
    <t>グランディ２1　　　　　　　　　　　　　　　　　　　　セキスイスーパーアリーナ</t>
  </si>
  <si>
    <t>日時</t>
  </si>
  <si>
    <t>2010年8月1日（日）</t>
  </si>
  <si>
    <t>チーム名</t>
  </si>
  <si>
    <t>内人数</t>
  </si>
  <si>
    <t>人</t>
  </si>
  <si>
    <t>主審</t>
  </si>
  <si>
    <t>コートマスター</t>
  </si>
  <si>
    <t>記録</t>
  </si>
  <si>
    <t>監督サイン</t>
  </si>
  <si>
    <t>第5回　日本三景松島スーパーカップ</t>
  </si>
  <si>
    <t>グランディ２１　　　　　　　　　　　　　　　　　　　　　　　　　セキスイハイムスーパーアリーナ</t>
  </si>
  <si>
    <t>日時</t>
  </si>
  <si>
    <t>2010年8月１日（日）</t>
  </si>
  <si>
    <t>コート</t>
  </si>
  <si>
    <t>会場</t>
  </si>
  <si>
    <t>対戦</t>
  </si>
  <si>
    <t>第１セット</t>
  </si>
  <si>
    <t>サドンデス</t>
  </si>
  <si>
    <t>第２セット</t>
  </si>
  <si>
    <t>第３セット</t>
  </si>
  <si>
    <t>トータル</t>
  </si>
  <si>
    <t>チーム名</t>
  </si>
  <si>
    <t>獲得セット</t>
  </si>
  <si>
    <t>内野人数</t>
  </si>
  <si>
    <t>コートマスター</t>
  </si>
  <si>
    <t>監督サイン</t>
  </si>
  <si>
    <t>決勝トーナメント１回戦</t>
  </si>
  <si>
    <t>決勝トーナメント２回戦</t>
  </si>
  <si>
    <t>交流トーナメント１回戦</t>
  </si>
  <si>
    <t>交流トーナメント２回戦</t>
  </si>
  <si>
    <t>決勝トーナメント３回戦</t>
  </si>
  <si>
    <t>交流準決勝</t>
  </si>
  <si>
    <t>交流決勝</t>
  </si>
  <si>
    <t>ソウルチャレンジャー</t>
  </si>
  <si>
    <t>WATSひまわり</t>
  </si>
  <si>
    <t>NSOミラクルファイターズ</t>
  </si>
  <si>
    <t>GTO☆ASUCOME</t>
  </si>
  <si>
    <t>アルバルクキッズ</t>
  </si>
  <si>
    <t>Pchans</t>
  </si>
  <si>
    <t>SPファイヤードラゴンズ</t>
  </si>
  <si>
    <t>Aoiトップガン</t>
  </si>
  <si>
    <t>Ａ</t>
  </si>
  <si>
    <t>Ｂ</t>
  </si>
  <si>
    <t>りふ</t>
  </si>
  <si>
    <t>セット</t>
  </si>
  <si>
    <t>第５回 日本三景松島スーパーカップ　交流トーナメント</t>
  </si>
  <si>
    <t>第５回　日本三景松島スーパーカップ　決勝トーナメント</t>
  </si>
  <si>
    <t>リーグ</t>
  </si>
  <si>
    <t>No.</t>
  </si>
  <si>
    <t>A</t>
  </si>
  <si>
    <t>ソウルチャレンジャー</t>
  </si>
  <si>
    <t>WATSひまわり</t>
  </si>
  <si>
    <t>NSOミラクルファイターズ</t>
  </si>
  <si>
    <t>GTO☆ASUCOME</t>
  </si>
  <si>
    <t>B</t>
  </si>
  <si>
    <t>アルバルクキッズ</t>
  </si>
  <si>
    <t>SPファイヤードラゴンズ</t>
  </si>
  <si>
    <t>Aoiトップガン</t>
  </si>
  <si>
    <t>第５回　日本三景松島スーパーカップ　予選リーグ表</t>
  </si>
  <si>
    <t>チーム
番号</t>
  </si>
  <si>
    <t>第5回　日本三景松島スーパーカップ　トーナメント</t>
  </si>
  <si>
    <t>AT-1</t>
  </si>
  <si>
    <t>AT-2</t>
  </si>
  <si>
    <t>AT-3</t>
  </si>
  <si>
    <t>AT-4</t>
  </si>
  <si>
    <t>AT-5</t>
  </si>
  <si>
    <t>AT-6</t>
  </si>
  <si>
    <t>AT-7</t>
  </si>
  <si>
    <t>BT-1</t>
  </si>
  <si>
    <t>BT-2</t>
  </si>
  <si>
    <t>BT-3</t>
  </si>
  <si>
    <t>BT-4</t>
  </si>
  <si>
    <t>BT-5</t>
  </si>
  <si>
    <t>BT-6</t>
  </si>
  <si>
    <t>BT-7</t>
  </si>
  <si>
    <t>BT-8</t>
  </si>
  <si>
    <t>CT-1</t>
  </si>
  <si>
    <t>CT-2</t>
  </si>
  <si>
    <t>CT-3</t>
  </si>
  <si>
    <t>CT-4</t>
  </si>
  <si>
    <t>CT-5</t>
  </si>
  <si>
    <t>CT-6</t>
  </si>
  <si>
    <t>CT-7</t>
  </si>
  <si>
    <t>CT-8</t>
  </si>
  <si>
    <t>DT-1</t>
  </si>
  <si>
    <t>DT-2</t>
  </si>
  <si>
    <t>DT-3</t>
  </si>
  <si>
    <t>DT-4</t>
  </si>
  <si>
    <t>DT-5</t>
  </si>
  <si>
    <t>DT-6</t>
  </si>
  <si>
    <t>DT-7</t>
  </si>
  <si>
    <t>準決勝</t>
  </si>
  <si>
    <t>記　録</t>
  </si>
  <si>
    <t>主　審</t>
  </si>
  <si>
    <t>交流9勝者</t>
  </si>
  <si>
    <r>
      <t>交流1</t>
    </r>
    <r>
      <rPr>
        <sz val="9"/>
        <color indexed="8"/>
        <rFont val="ＭＳ Ｐゴシック"/>
        <family val="3"/>
      </rPr>
      <t>0</t>
    </r>
    <r>
      <rPr>
        <sz val="9"/>
        <color indexed="8"/>
        <rFont val="ＭＳ Ｐゴシック"/>
        <family val="3"/>
      </rPr>
      <t>勝者</t>
    </r>
  </si>
  <si>
    <t>（</t>
  </si>
  <si>
    <t>）</t>
  </si>
  <si>
    <t>×</t>
  </si>
  <si>
    <t>(</t>
  </si>
  <si>
    <t>)</t>
  </si>
  <si>
    <t>交流1勝者</t>
  </si>
  <si>
    <t>チームからあげ君！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</si>
</sst>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0">
    <xf numFmtId="0" fontId="0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wrapText="1" shrinkToFit="1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20" fontId="4" fillId="0" borderId="26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20" fontId="4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20" fontId="4" fillId="0" borderId="37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20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0" fillId="36" borderId="26" xfId="0" applyFill="1" applyBorder="1" applyAlignment="1" applyProtection="1">
      <alignment horizontal="center" vertical="center"/>
      <protection hidden="1"/>
    </xf>
    <xf numFmtId="0" fontId="0" fillId="36" borderId="34" xfId="0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4" fillId="0" borderId="31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37" borderId="26" xfId="0" applyFill="1" applyBorder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39" borderId="0" xfId="0" applyFill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0" fillId="40" borderId="0" xfId="0" applyFill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41" borderId="16" xfId="0" applyFill="1" applyBorder="1" applyAlignment="1" applyProtection="1">
      <alignment horizontal="center" vertical="center"/>
      <protection hidden="1"/>
    </xf>
    <xf numFmtId="0" fontId="0" fillId="41" borderId="12" xfId="0" applyFill="1" applyBorder="1" applyAlignment="1" applyProtection="1">
      <alignment horizontal="center" vertical="center"/>
      <protection hidden="1"/>
    </xf>
    <xf numFmtId="0" fontId="0" fillId="41" borderId="15" xfId="0" applyFill="1" applyBorder="1" applyAlignment="1" applyProtection="1">
      <alignment horizontal="center" vertical="center"/>
      <protection hidden="1"/>
    </xf>
    <xf numFmtId="0" fontId="0" fillId="41" borderId="11" xfId="0" applyFill="1" applyBorder="1" applyAlignment="1" applyProtection="1">
      <alignment horizontal="center" vertical="center"/>
      <protection hidden="1"/>
    </xf>
    <xf numFmtId="0" fontId="0" fillId="41" borderId="0" xfId="0" applyFill="1" applyBorder="1" applyAlignment="1" applyProtection="1">
      <alignment horizontal="center" vertical="center"/>
      <protection hidden="1"/>
    </xf>
    <xf numFmtId="0" fontId="0" fillId="41" borderId="18" xfId="0" applyFill="1" applyBorder="1" applyAlignment="1" applyProtection="1">
      <alignment horizontal="center" vertical="center"/>
      <protection hidden="1"/>
    </xf>
    <xf numFmtId="0" fontId="0" fillId="41" borderId="29" xfId="0" applyFill="1" applyBorder="1" applyAlignment="1" applyProtection="1">
      <alignment horizontal="center" vertical="center"/>
      <protection hidden="1"/>
    </xf>
    <xf numFmtId="0" fontId="0" fillId="41" borderId="20" xfId="0" applyFill="1" applyBorder="1" applyAlignment="1" applyProtection="1">
      <alignment horizontal="center" vertical="center"/>
      <protection hidden="1"/>
    </xf>
    <xf numFmtId="0" fontId="0" fillId="41" borderId="30" xfId="0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42" borderId="36" xfId="0" applyFill="1" applyBorder="1" applyAlignment="1" applyProtection="1">
      <alignment horizontal="center" vertical="center"/>
      <protection hidden="1"/>
    </xf>
    <xf numFmtId="0" fontId="0" fillId="42" borderId="59" xfId="0" applyFill="1" applyBorder="1" applyAlignment="1" applyProtection="1">
      <alignment horizontal="center" vertical="center"/>
      <protection hidden="1"/>
    </xf>
    <xf numFmtId="0" fontId="0" fillId="42" borderId="37" xfId="0" applyFill="1" applyBorder="1" applyAlignment="1" applyProtection="1">
      <alignment horizontal="center" vertical="center"/>
      <protection hidden="1"/>
    </xf>
    <xf numFmtId="0" fontId="0" fillId="36" borderId="16" xfId="0" applyFill="1" applyBorder="1" applyAlignment="1" applyProtection="1">
      <alignment horizontal="center" vertical="center"/>
      <protection hidden="1"/>
    </xf>
    <xf numFmtId="0" fontId="0" fillId="36" borderId="12" xfId="0" applyFill="1" applyBorder="1" applyAlignment="1" applyProtection="1">
      <alignment horizontal="center" vertical="center"/>
      <protection hidden="1"/>
    </xf>
    <xf numFmtId="0" fontId="0" fillId="36" borderId="15" xfId="0" applyFill="1" applyBorder="1" applyAlignment="1" applyProtection="1">
      <alignment horizontal="center" vertical="center"/>
      <protection hidden="1"/>
    </xf>
    <xf numFmtId="0" fontId="0" fillId="36" borderId="29" xfId="0" applyFill="1" applyBorder="1" applyAlignment="1" applyProtection="1">
      <alignment horizontal="center" vertical="center"/>
      <protection hidden="1"/>
    </xf>
    <xf numFmtId="0" fontId="0" fillId="36" borderId="20" xfId="0" applyFill="1" applyBorder="1" applyAlignment="1" applyProtection="1">
      <alignment horizontal="center" vertical="center"/>
      <protection hidden="1"/>
    </xf>
    <xf numFmtId="0" fontId="0" fillId="36" borderId="30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43" xfId="0" applyFont="1" applyBorder="1" applyAlignment="1" applyProtection="1">
      <alignment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36" borderId="36" xfId="0" applyFill="1" applyBorder="1" applyAlignment="1" applyProtection="1">
      <alignment horizontal="center" vertical="center"/>
      <protection hidden="1"/>
    </xf>
    <xf numFmtId="0" fontId="0" fillId="36" borderId="59" xfId="0" applyFill="1" applyBorder="1" applyAlignment="1" applyProtection="1">
      <alignment horizontal="center" vertical="center"/>
      <protection hidden="1"/>
    </xf>
    <xf numFmtId="0" fontId="0" fillId="36" borderId="37" xfId="0" applyFill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0" fillId="0" borderId="66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vertical="center"/>
      <protection hidden="1"/>
    </xf>
    <xf numFmtId="0" fontId="1" fillId="0" borderId="59" xfId="0" applyFont="1" applyBorder="1" applyAlignment="1" applyProtection="1">
      <alignment vertical="center"/>
      <protection hidden="1"/>
    </xf>
    <xf numFmtId="0" fontId="1" fillId="0" borderId="37" xfId="0" applyFont="1" applyBorder="1" applyAlignment="1" applyProtection="1">
      <alignment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49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31" fontId="3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0" fillId="0" borderId="86" xfId="0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3" fillId="0" borderId="89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16" fillId="0" borderId="91" xfId="0" applyFont="1" applyBorder="1" applyAlignment="1" applyProtection="1">
      <alignment horizontal="center" vertical="center"/>
      <protection hidden="1"/>
    </xf>
    <xf numFmtId="0" fontId="16" fillId="0" borderId="72" xfId="0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1"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thin">
          <color indexed="10"/>
        </top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thin">
          <color indexed="10"/>
        </top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>
          <color indexed="10"/>
        </left>
        <top style="thin">
          <color indexed="10"/>
        </top>
        <bottom>
          <color indexed="63"/>
        </bottom>
      </border>
    </dxf>
    <dxf>
      <border>
        <left style="dotted"/>
        <top style="thin">
          <color indexed="10"/>
        </top>
        <bottom>
          <color indexed="63"/>
        </bottom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thin">
          <color indexed="10"/>
        </top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dotted"/>
      </border>
    </dxf>
    <dxf>
      <border>
        <top style="thin">
          <color indexed="10"/>
        </top>
        <bottom>
          <color indexed="63"/>
        </bottom>
      </border>
    </dxf>
    <dxf>
      <border>
        <top style="dotted"/>
        <bottom>
          <color indexed="63"/>
        </bottom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  <top style="thin">
          <color indexed="10"/>
        </top>
        <bottom>
          <color indexed="63"/>
        </bottom>
      </border>
    </dxf>
    <dxf>
      <border>
        <left style="dotted"/>
        <top style="dotted"/>
        <bottom>
          <color indexed="63"/>
        </bottom>
      </border>
    </dxf>
    <dxf>
      <border>
        <left style="dotted"/>
        <bottom style="dotted"/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top style="dotted"/>
        <bottom>
          <color indexed="63"/>
        </bottom>
      </border>
    </dxf>
    <dxf>
      <border>
        <top style="thin">
          <color indexed="10"/>
        </top>
        <bottom>
          <color indexed="63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thin">
          <color indexed="10"/>
        </top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thin">
          <color indexed="10"/>
        </top>
      </border>
    </dxf>
    <dxf>
      <border>
        <left style="dotted"/>
        <bottom style="dotted"/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dotted"/>
        <bottom style="dotted"/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>
          <color indexed="10"/>
        </left>
        <right>
          <color indexed="63"/>
        </right>
        <top style="thin">
          <color indexed="10"/>
        </top>
        <bottom>
          <color indexed="63"/>
        </bottom>
      </border>
    </dxf>
    <dxf>
      <border>
        <left style="dotted"/>
        <right>
          <color indexed="63"/>
        </right>
        <top style="dotted"/>
        <bottom>
          <color indexed="63"/>
        </bottom>
      </border>
    </dxf>
    <dxf>
      <border>
        <right>
          <color indexed="63"/>
        </right>
        <top style="dotted"/>
      </border>
    </dxf>
    <dxf>
      <border>
        <right>
          <color indexed="63"/>
        </right>
        <top style="thin">
          <color indexed="10"/>
        </top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top style="thin">
          <color indexed="10"/>
        </top>
      </border>
    </dxf>
    <dxf>
      <border>
        <top style="dotted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dotted"/>
        <bottom style="dotted"/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  <top style="dotted"/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  <top style="dotted"/>
      </border>
    </dxf>
    <dxf>
      <border>
        <left style="thin">
          <color indexed="10"/>
        </left>
        <top style="thin">
          <color indexed="10"/>
        </top>
        <bottom>
          <color indexed="63"/>
        </bottom>
      </border>
    </dxf>
    <dxf>
      <border>
        <left style="dotted"/>
        <bottom>
          <color indexed="63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left style="thin">
          <color indexed="10"/>
        </left>
        <top style="thin">
          <color indexed="10"/>
        </top>
      </border>
    </dxf>
    <dxf>
      <border>
        <left style="dotted"/>
        <top style="dotted"/>
      </border>
    </dxf>
    <dxf>
      <border>
        <top style="thin">
          <color indexed="10"/>
        </top>
        <bottom>
          <color indexed="63"/>
        </bottom>
      </border>
    </dxf>
    <dxf>
      <border>
        <top style="dotted"/>
        <bottom>
          <color indexed="63"/>
        </bottom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>
          <color indexed="10"/>
        </left>
        <top style="thin">
          <color indexed="10"/>
        </top>
        <bottom>
          <color indexed="63"/>
        </bottom>
      </border>
    </dxf>
    <dxf>
      <border>
        <left style="dotted"/>
        <top style="dotted"/>
        <bottom>
          <color indexed="63"/>
        </bottom>
      </border>
    </dxf>
    <dxf>
      <border>
        <left style="dotted"/>
        <bottom style="dotted"/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top style="thin">
          <color indexed="10"/>
        </top>
        <bottom>
          <color indexed="63"/>
        </bottom>
      </border>
    </dxf>
    <dxf>
      <border>
        <top style="dotted"/>
      </border>
    </dxf>
    <dxf>
      <border>
        <top style="dotted"/>
        <bottom>
          <color indexed="63"/>
        </bottom>
      </border>
    </dxf>
    <dxf>
      <border>
        <top style="thin">
          <color indexed="10"/>
        </top>
        <bottom>
          <color indexed="63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top style="dotted"/>
        <bottom>
          <color indexed="63"/>
        </bottom>
      </border>
    </dxf>
    <dxf>
      <border>
        <top style="thin">
          <color indexed="10"/>
        </top>
        <bottom>
          <color indexed="63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>
          <color indexed="1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bottom style="dotted">
          <color rgb="FF000000"/>
        </bottom>
      </border>
    </dxf>
    <dxf>
      <border>
        <top style="thin">
          <color rgb="FF000000"/>
        </top>
        <bottom>
          <color rgb="FF000000"/>
        </bottom>
      </border>
    </dxf>
    <dxf>
      <border>
        <top style="dotted">
          <color rgb="FF000000"/>
        </top>
        <bottom>
          <color rgb="FF000000"/>
        </bottom>
      </border>
    </dxf>
    <dxf>
      <border>
        <top style="dotted">
          <color rgb="FF000000"/>
        </top>
      </border>
    </dxf>
    <dxf>
      <border>
        <left style="dotted">
          <color rgb="FF000000"/>
        </left>
      </border>
    </dxf>
    <dxf>
      <border>
        <left style="dotted">
          <color rgb="FF000000"/>
        </left>
        <bottom style="dotted">
          <color rgb="FF000000"/>
        </bottom>
      </border>
    </dxf>
    <dxf>
      <border>
        <left style="dotted">
          <color rgb="FF000000"/>
        </left>
        <top style="dotted">
          <color rgb="FF000000"/>
        </top>
        <bottom>
          <color rgb="FF000000"/>
        </bottom>
      </border>
    </dxf>
    <dxf>
      <border>
        <left style="thin">
          <color rgb="FFFF0000"/>
        </left>
        <top style="thin">
          <color rgb="FF000000"/>
        </top>
        <bottom>
          <color rgb="FF000000"/>
        </bottom>
      </border>
    </dxf>
    <dxf>
      <border>
        <left style="dotted">
          <color rgb="FF000000"/>
        </left>
        <top style="dotted">
          <color rgb="FF000000"/>
        </top>
      </border>
    </dxf>
    <dxf>
      <border>
        <left style="thin">
          <color rgb="FFFF0000"/>
        </left>
        <top style="thin">
          <color rgb="FF000000"/>
        </top>
      </border>
    </dxf>
    <dxf>
      <border>
        <left style="dotted">
          <color rgb="FF000000"/>
        </left>
        <bottom>
          <color rgb="FF000000"/>
        </bottom>
      </border>
    </dxf>
    <dxf>
      <border>
        <top style="thin">
          <color rgb="FF000000"/>
        </top>
      </border>
    </dxf>
    <dxf>
      <border>
        <right>
          <color rgb="FF000000"/>
        </right>
        <top style="thin">
          <color rgb="FF000000"/>
        </top>
      </border>
    </dxf>
    <dxf>
      <border>
        <right>
          <color rgb="FF000000"/>
        </right>
        <top style="dotted">
          <color rgb="FF000000"/>
        </top>
      </border>
    </dxf>
    <dxf>
      <border>
        <left style="dotted">
          <color rgb="FF000000"/>
        </left>
        <right>
          <color rgb="FF000000"/>
        </right>
        <top style="dotted">
          <color rgb="FF000000"/>
        </top>
        <bottom>
          <color rgb="FF000000"/>
        </bottom>
      </border>
    </dxf>
    <dxf>
      <border>
        <left style="thin">
          <color rgb="FFFF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 style="dotted">
          <color rgb="FF000000"/>
        </left>
        <top style="thin">
          <color rgb="FF000000"/>
        </top>
      </border>
    </dxf>
    <dxf>
      <border>
        <left style="dotted">
          <color rgb="FF000000"/>
        </left>
        <bottom style="thin">
          <color rgb="FFFF0000"/>
        </bottom>
      </border>
    </dxf>
    <dxf>
      <border>
        <left style="dotted">
          <color rgb="FF000000"/>
        </lef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showGridLines="0" zoomScalePageLayoutView="0" workbookViewId="0" topLeftCell="A7">
      <selection activeCell="A2" sqref="A1:IV16384"/>
    </sheetView>
  </sheetViews>
  <sheetFormatPr defaultColWidth="9.140625" defaultRowHeight="15"/>
  <cols>
    <col min="1" max="1" width="8.00390625" style="33" bestFit="1" customWidth="1"/>
    <col min="2" max="2" width="6.8515625" style="34" customWidth="1"/>
    <col min="3" max="3" width="36.421875" style="33" customWidth="1"/>
    <col min="4" max="16384" width="9.00390625" style="33" customWidth="1"/>
  </cols>
  <sheetData>
    <row r="2" spans="1:3" ht="17.25">
      <c r="A2" s="166" t="s">
        <v>81</v>
      </c>
      <c r="B2" s="166"/>
      <c r="C2" s="166"/>
    </row>
    <row r="3" ht="18" thickBot="1"/>
    <row r="4" spans="1:3" ht="17.25">
      <c r="A4" s="35" t="s">
        <v>629</v>
      </c>
      <c r="B4" s="36" t="s">
        <v>630</v>
      </c>
      <c r="C4" s="37" t="s">
        <v>80</v>
      </c>
    </row>
    <row r="5" spans="1:3" ht="17.25">
      <c r="A5" s="160" t="s">
        <v>631</v>
      </c>
      <c r="B5" s="38">
        <v>1</v>
      </c>
      <c r="C5" s="39" t="s">
        <v>632</v>
      </c>
    </row>
    <row r="6" spans="1:3" ht="17.25">
      <c r="A6" s="161"/>
      <c r="B6" s="38">
        <v>2</v>
      </c>
      <c r="C6" s="39" t="s">
        <v>633</v>
      </c>
    </row>
    <row r="7" spans="1:3" ht="17.25">
      <c r="A7" s="161"/>
      <c r="B7" s="38">
        <v>3</v>
      </c>
      <c r="C7" s="39" t="s">
        <v>472</v>
      </c>
    </row>
    <row r="8" spans="1:3" ht="17.25">
      <c r="A8" s="161"/>
      <c r="B8" s="38">
        <v>4</v>
      </c>
      <c r="C8" s="39" t="s">
        <v>473</v>
      </c>
    </row>
    <row r="9" spans="1:3" ht="17.25">
      <c r="A9" s="161"/>
      <c r="B9" s="38">
        <v>5</v>
      </c>
      <c r="C9" s="39" t="s">
        <v>474</v>
      </c>
    </row>
    <row r="10" spans="1:3" ht="17.25">
      <c r="A10" s="161"/>
      <c r="B10" s="38">
        <v>6</v>
      </c>
      <c r="C10" s="39" t="s">
        <v>475</v>
      </c>
    </row>
    <row r="11" spans="1:3" ht="17.25">
      <c r="A11" s="161"/>
      <c r="B11" s="38">
        <v>7</v>
      </c>
      <c r="C11" s="39" t="s">
        <v>476</v>
      </c>
    </row>
    <row r="12" spans="1:3" ht="17.25">
      <c r="A12" s="161"/>
      <c r="B12" s="38">
        <v>8</v>
      </c>
      <c r="C12" s="39" t="s">
        <v>634</v>
      </c>
    </row>
    <row r="13" spans="1:3" ht="17.25">
      <c r="A13" s="161"/>
      <c r="B13" s="38">
        <v>9</v>
      </c>
      <c r="C13" s="39" t="s">
        <v>477</v>
      </c>
    </row>
    <row r="14" spans="1:3" ht="17.25">
      <c r="A14" s="161"/>
      <c r="B14" s="38">
        <v>10</v>
      </c>
      <c r="C14" s="39" t="s">
        <v>478</v>
      </c>
    </row>
    <row r="15" spans="1:3" ht="17.25">
      <c r="A15" s="161"/>
      <c r="B15" s="38">
        <v>11</v>
      </c>
      <c r="C15" s="39" t="s">
        <v>479</v>
      </c>
    </row>
    <row r="16" spans="1:3" ht="17.25">
      <c r="A16" s="161"/>
      <c r="B16" s="38">
        <v>12</v>
      </c>
      <c r="C16" s="39" t="s">
        <v>480</v>
      </c>
    </row>
    <row r="17" spans="1:3" ht="17.25">
      <c r="A17" s="161"/>
      <c r="B17" s="38">
        <v>13</v>
      </c>
      <c r="C17" s="39" t="s">
        <v>635</v>
      </c>
    </row>
    <row r="18" spans="1:3" ht="17.25">
      <c r="A18" s="161"/>
      <c r="B18" s="38">
        <v>14</v>
      </c>
      <c r="C18" s="39" t="s">
        <v>481</v>
      </c>
    </row>
    <row r="19" spans="1:3" ht="17.25">
      <c r="A19" s="161"/>
      <c r="B19" s="38">
        <v>15</v>
      </c>
      <c r="C19" s="39" t="s">
        <v>482</v>
      </c>
    </row>
    <row r="20" spans="1:3" ht="18" thickBot="1">
      <c r="A20" s="162"/>
      <c r="B20" s="40">
        <v>16</v>
      </c>
      <c r="C20" s="41" t="s">
        <v>483</v>
      </c>
    </row>
    <row r="21" spans="1:3" ht="17.25">
      <c r="A21" s="163" t="s">
        <v>636</v>
      </c>
      <c r="B21" s="36">
        <v>17</v>
      </c>
      <c r="C21" s="42" t="s">
        <v>484</v>
      </c>
    </row>
    <row r="22" spans="1:3" ht="17.25">
      <c r="A22" s="164"/>
      <c r="B22" s="38">
        <v>18</v>
      </c>
      <c r="C22" s="39" t="s">
        <v>485</v>
      </c>
    </row>
    <row r="23" spans="1:3" ht="17.25">
      <c r="A23" s="164"/>
      <c r="B23" s="38">
        <v>19</v>
      </c>
      <c r="C23" s="39" t="s">
        <v>486</v>
      </c>
    </row>
    <row r="24" spans="1:3" ht="17.25">
      <c r="A24" s="164"/>
      <c r="B24" s="38">
        <v>20</v>
      </c>
      <c r="C24" s="39" t="s">
        <v>637</v>
      </c>
    </row>
    <row r="25" spans="1:3" ht="17.25">
      <c r="A25" s="164"/>
      <c r="B25" s="38">
        <v>21</v>
      </c>
      <c r="C25" s="39" t="s">
        <v>684</v>
      </c>
    </row>
    <row r="26" spans="1:3" ht="17.25">
      <c r="A26" s="164"/>
      <c r="B26" s="38">
        <v>22</v>
      </c>
      <c r="C26" s="39" t="s">
        <v>487</v>
      </c>
    </row>
    <row r="27" spans="1:3" ht="17.25">
      <c r="A27" s="164"/>
      <c r="B27" s="38">
        <v>23</v>
      </c>
      <c r="C27" s="39" t="s">
        <v>500</v>
      </c>
    </row>
    <row r="28" spans="1:3" ht="17.25">
      <c r="A28" s="164"/>
      <c r="B28" s="38">
        <v>24</v>
      </c>
      <c r="C28" s="39" t="s">
        <v>638</v>
      </c>
    </row>
    <row r="29" spans="1:3" ht="17.25">
      <c r="A29" s="164"/>
      <c r="B29" s="38">
        <v>25</v>
      </c>
      <c r="C29" s="39" t="s">
        <v>488</v>
      </c>
    </row>
    <row r="30" spans="1:3" ht="17.25">
      <c r="A30" s="164"/>
      <c r="B30" s="38">
        <v>26</v>
      </c>
      <c r="C30" s="39" t="s">
        <v>489</v>
      </c>
    </row>
    <row r="31" spans="1:3" ht="17.25">
      <c r="A31" s="164"/>
      <c r="B31" s="38">
        <v>27</v>
      </c>
      <c r="C31" s="39" t="s">
        <v>490</v>
      </c>
    </row>
    <row r="32" spans="1:3" ht="17.25">
      <c r="A32" s="164"/>
      <c r="B32" s="38">
        <v>28</v>
      </c>
      <c r="C32" s="39" t="s">
        <v>491</v>
      </c>
    </row>
    <row r="33" spans="1:3" ht="17.25">
      <c r="A33" s="164"/>
      <c r="B33" s="38">
        <v>29</v>
      </c>
      <c r="C33" s="39" t="s">
        <v>492</v>
      </c>
    </row>
    <row r="34" spans="1:3" ht="17.25">
      <c r="A34" s="164"/>
      <c r="B34" s="38">
        <v>30</v>
      </c>
      <c r="C34" s="39" t="s">
        <v>639</v>
      </c>
    </row>
    <row r="35" spans="1:3" ht="17.25">
      <c r="A35" s="164"/>
      <c r="B35" s="38">
        <v>31</v>
      </c>
      <c r="C35" s="39" t="s">
        <v>493</v>
      </c>
    </row>
    <row r="36" spans="1:3" ht="18" thickBot="1">
      <c r="A36" s="165"/>
      <c r="B36" s="40">
        <v>32</v>
      </c>
      <c r="C36" s="41" t="s">
        <v>494</v>
      </c>
    </row>
  </sheetData>
  <sheetProtection password="DC93" sheet="1"/>
  <mergeCells count="3">
    <mergeCell ref="A5:A20"/>
    <mergeCell ref="A21:A36"/>
    <mergeCell ref="A2:C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30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3" customWidth="1"/>
    <col min="2" max="2" width="14.140625" style="3" customWidth="1"/>
    <col min="3" max="4" width="9.00390625" style="3" customWidth="1"/>
    <col min="5" max="5" width="11.57421875" style="3" customWidth="1"/>
    <col min="6" max="6" width="8.140625" style="3" customWidth="1"/>
    <col min="7" max="8" width="9.00390625" style="3" customWidth="1"/>
    <col min="9" max="9" width="11.57421875" style="3" customWidth="1"/>
    <col min="10" max="10" width="8.140625" style="3" customWidth="1"/>
    <col min="11" max="16384" width="9.00390625" style="3" customWidth="1"/>
  </cols>
  <sheetData>
    <row r="1" ht="14.25" thickBot="1"/>
    <row r="2" spans="1:10" ht="19.5" customHeight="1">
      <c r="A2" s="113"/>
      <c r="B2" s="257"/>
      <c r="C2" s="280" t="s">
        <v>436</v>
      </c>
      <c r="D2" s="280"/>
      <c r="E2" s="280"/>
      <c r="F2" s="280"/>
      <c r="G2" s="280"/>
      <c r="H2" s="280"/>
      <c r="I2" s="280"/>
      <c r="J2" s="281"/>
    </row>
    <row r="3" spans="2:10" ht="19.5" customHeight="1">
      <c r="B3" s="264"/>
      <c r="C3" s="282"/>
      <c r="D3" s="282"/>
      <c r="E3" s="282"/>
      <c r="F3" s="282"/>
      <c r="G3" s="282"/>
      <c r="H3" s="282"/>
      <c r="I3" s="282"/>
      <c r="J3" s="283"/>
    </row>
    <row r="4" spans="2:10" ht="19.5" customHeight="1">
      <c r="B4" s="114"/>
      <c r="C4" s="284" t="s">
        <v>437</v>
      </c>
      <c r="D4" s="284"/>
      <c r="E4" s="284"/>
      <c r="F4" s="285"/>
      <c r="G4" s="291" t="s">
        <v>434</v>
      </c>
      <c r="H4" s="292"/>
      <c r="I4" s="115"/>
      <c r="J4" s="116"/>
    </row>
    <row r="5" spans="2:10" ht="30" customHeight="1">
      <c r="B5" s="117"/>
      <c r="C5" s="286"/>
      <c r="D5" s="286"/>
      <c r="E5" s="286"/>
      <c r="F5" s="287"/>
      <c r="G5" s="288" t="s">
        <v>435</v>
      </c>
      <c r="H5" s="289"/>
      <c r="I5" s="289"/>
      <c r="J5" s="290"/>
    </row>
    <row r="6" spans="2:10" ht="37.5" customHeight="1">
      <c r="B6" s="118"/>
      <c r="C6" s="119" t="e">
        <f>VLOOKUP(C8,'参加チーム名②'!A:C,2,0)</f>
        <v>#N/A</v>
      </c>
      <c r="D6" s="120" t="s">
        <v>438</v>
      </c>
      <c r="E6" s="121" t="e">
        <f>VLOOKUP(A2,'コート進行表1日目 '!A:O,2,0)</f>
        <v>#N/A</v>
      </c>
      <c r="F6" s="122" t="s">
        <v>425</v>
      </c>
      <c r="G6" s="70"/>
      <c r="H6" s="120" t="s">
        <v>426</v>
      </c>
      <c r="I6" s="123" t="e">
        <f>VLOOKUP(A2,'コート進行表1日目 '!A:O,3,0)</f>
        <v>#N/A</v>
      </c>
      <c r="J6" s="124" t="s">
        <v>427</v>
      </c>
    </row>
    <row r="7" spans="2:10" ht="19.5" customHeight="1">
      <c r="B7" s="125" t="s">
        <v>429</v>
      </c>
      <c r="C7" s="291" t="s">
        <v>428</v>
      </c>
      <c r="D7" s="292"/>
      <c r="E7" s="115"/>
      <c r="F7" s="126"/>
      <c r="G7" s="292" t="s">
        <v>428</v>
      </c>
      <c r="H7" s="292"/>
      <c r="I7" s="115"/>
      <c r="J7" s="116"/>
    </row>
    <row r="8" spans="2:10" ht="37.5" customHeight="1">
      <c r="B8" s="127"/>
      <c r="C8" s="304" t="e">
        <f>VLOOKUP(A2,'コート進行表1日目 '!A:O,6,0)</f>
        <v>#N/A</v>
      </c>
      <c r="D8" s="305"/>
      <c r="E8" s="305"/>
      <c r="F8" s="306"/>
      <c r="G8" s="305" t="e">
        <f>VLOOKUP(A2,'コート進行表1日目 '!A:O,15,0)</f>
        <v>#N/A</v>
      </c>
      <c r="H8" s="305"/>
      <c r="I8" s="305"/>
      <c r="J8" s="307"/>
    </row>
    <row r="9" spans="2:10" ht="37.5" customHeight="1">
      <c r="B9" s="128" t="s">
        <v>450</v>
      </c>
      <c r="C9" s="70"/>
      <c r="D9" s="129"/>
      <c r="E9" s="129"/>
      <c r="F9" s="122" t="s">
        <v>451</v>
      </c>
      <c r="G9" s="70"/>
      <c r="H9" s="129"/>
      <c r="I9" s="129"/>
      <c r="J9" s="124" t="s">
        <v>451</v>
      </c>
    </row>
    <row r="10" spans="2:10" ht="24.75" customHeight="1">
      <c r="B10" s="302" t="s">
        <v>430</v>
      </c>
      <c r="C10" s="300"/>
      <c r="D10" s="303"/>
      <c r="E10" s="299" t="s">
        <v>431</v>
      </c>
      <c r="F10" s="300"/>
      <c r="G10" s="303"/>
      <c r="H10" s="299" t="s">
        <v>432</v>
      </c>
      <c r="I10" s="300"/>
      <c r="J10" s="301"/>
    </row>
    <row r="11" spans="2:10" ht="37.5" customHeight="1">
      <c r="B11" s="117"/>
      <c r="C11" s="25"/>
      <c r="D11" s="130"/>
      <c r="E11" s="13"/>
      <c r="F11" s="25"/>
      <c r="G11" s="130"/>
      <c r="H11" s="13"/>
      <c r="I11" s="25"/>
      <c r="J11" s="131"/>
    </row>
    <row r="12" spans="2:10" ht="24.75" customHeight="1">
      <c r="B12" s="293"/>
      <c r="C12" s="295" t="s">
        <v>433</v>
      </c>
      <c r="D12" s="296"/>
      <c r="E12" s="296"/>
      <c r="F12" s="297"/>
      <c r="G12" s="295" t="s">
        <v>433</v>
      </c>
      <c r="H12" s="296"/>
      <c r="I12" s="296"/>
      <c r="J12" s="298"/>
    </row>
    <row r="13" spans="2:10" ht="37.5" customHeight="1" thickBot="1">
      <c r="B13" s="294"/>
      <c r="C13" s="132"/>
      <c r="D13" s="133"/>
      <c r="E13" s="133"/>
      <c r="F13" s="134"/>
      <c r="G13" s="132"/>
      <c r="H13" s="133"/>
      <c r="I13" s="133"/>
      <c r="J13" s="135"/>
    </row>
    <row r="14" ht="26.25" customHeight="1"/>
    <row r="15" ht="26.25" customHeight="1"/>
    <row r="16" ht="26.25" customHeight="1"/>
    <row r="17" ht="26.25" customHeight="1"/>
    <row r="18" ht="26.25" customHeight="1" thickBot="1"/>
    <row r="19" spans="1:10" ht="19.5" customHeight="1">
      <c r="A19" s="113"/>
      <c r="B19" s="257"/>
      <c r="C19" s="280" t="s">
        <v>436</v>
      </c>
      <c r="D19" s="280"/>
      <c r="E19" s="280"/>
      <c r="F19" s="280"/>
      <c r="G19" s="280"/>
      <c r="H19" s="280"/>
      <c r="I19" s="280"/>
      <c r="J19" s="281"/>
    </row>
    <row r="20" spans="2:10" ht="19.5" customHeight="1">
      <c r="B20" s="264"/>
      <c r="C20" s="282"/>
      <c r="D20" s="282"/>
      <c r="E20" s="282"/>
      <c r="F20" s="282"/>
      <c r="G20" s="282"/>
      <c r="H20" s="282"/>
      <c r="I20" s="282"/>
      <c r="J20" s="283"/>
    </row>
    <row r="21" spans="2:10" ht="19.5" customHeight="1">
      <c r="B21" s="114"/>
      <c r="C21" s="284" t="s">
        <v>437</v>
      </c>
      <c r="D21" s="284"/>
      <c r="E21" s="284"/>
      <c r="F21" s="285"/>
      <c r="G21" s="291" t="s">
        <v>434</v>
      </c>
      <c r="H21" s="292"/>
      <c r="I21" s="115"/>
      <c r="J21" s="116"/>
    </row>
    <row r="22" spans="2:10" ht="30" customHeight="1">
      <c r="B22" s="117"/>
      <c r="C22" s="286"/>
      <c r="D22" s="286"/>
      <c r="E22" s="286"/>
      <c r="F22" s="287"/>
      <c r="G22" s="288" t="s">
        <v>435</v>
      </c>
      <c r="H22" s="289"/>
      <c r="I22" s="289"/>
      <c r="J22" s="290"/>
    </row>
    <row r="23" spans="2:10" ht="37.5" customHeight="1">
      <c r="B23" s="118"/>
      <c r="C23" s="119" t="e">
        <f>VLOOKUP(C25,'参加チーム名②'!A:O,2,0)</f>
        <v>#N/A</v>
      </c>
      <c r="D23" s="120" t="s">
        <v>438</v>
      </c>
      <c r="E23" s="121" t="e">
        <f>VLOOKUP(A19,'コート進行表1日目 '!A:O,2,0)</f>
        <v>#N/A</v>
      </c>
      <c r="F23" s="122" t="s">
        <v>425</v>
      </c>
      <c r="G23" s="70"/>
      <c r="H23" s="120" t="s">
        <v>426</v>
      </c>
      <c r="I23" s="123" t="e">
        <f>VLOOKUP(A19,'コート進行表1日目 '!A:O,3,0)</f>
        <v>#N/A</v>
      </c>
      <c r="J23" s="124" t="s">
        <v>427</v>
      </c>
    </row>
    <row r="24" spans="2:10" ht="19.5" customHeight="1">
      <c r="B24" s="125" t="s">
        <v>429</v>
      </c>
      <c r="C24" s="291" t="s">
        <v>428</v>
      </c>
      <c r="D24" s="292"/>
      <c r="E24" s="115"/>
      <c r="F24" s="126"/>
      <c r="G24" s="292" t="s">
        <v>428</v>
      </c>
      <c r="H24" s="292"/>
      <c r="I24" s="115"/>
      <c r="J24" s="116"/>
    </row>
    <row r="25" spans="2:10" ht="37.5" customHeight="1">
      <c r="B25" s="127"/>
      <c r="C25" s="304" t="e">
        <f>VLOOKUP(A19,'コート進行表1日目 '!A:O,6,0)</f>
        <v>#N/A</v>
      </c>
      <c r="D25" s="305"/>
      <c r="E25" s="305"/>
      <c r="F25" s="306"/>
      <c r="G25" s="305" t="e">
        <f>VLOOKUP(A19,'コート進行表1日目 '!A:O,15,0)</f>
        <v>#N/A</v>
      </c>
      <c r="H25" s="305"/>
      <c r="I25" s="305"/>
      <c r="J25" s="307"/>
    </row>
    <row r="26" spans="2:10" ht="37.5" customHeight="1">
      <c r="B26" s="128" t="s">
        <v>450</v>
      </c>
      <c r="C26" s="70"/>
      <c r="D26" s="129"/>
      <c r="E26" s="129"/>
      <c r="F26" s="122" t="s">
        <v>451</v>
      </c>
      <c r="G26" s="70"/>
      <c r="H26" s="129"/>
      <c r="I26" s="129"/>
      <c r="J26" s="124" t="s">
        <v>451</v>
      </c>
    </row>
    <row r="27" spans="2:10" ht="24.75" customHeight="1">
      <c r="B27" s="302" t="s">
        <v>430</v>
      </c>
      <c r="C27" s="300"/>
      <c r="D27" s="303"/>
      <c r="E27" s="299" t="s">
        <v>431</v>
      </c>
      <c r="F27" s="300"/>
      <c r="G27" s="303"/>
      <c r="H27" s="299" t="s">
        <v>432</v>
      </c>
      <c r="I27" s="300"/>
      <c r="J27" s="301"/>
    </row>
    <row r="28" spans="2:10" ht="37.5" customHeight="1">
      <c r="B28" s="117"/>
      <c r="C28" s="25"/>
      <c r="D28" s="130"/>
      <c r="E28" s="13"/>
      <c r="F28" s="25"/>
      <c r="G28" s="130"/>
      <c r="H28" s="13"/>
      <c r="I28" s="25"/>
      <c r="J28" s="131"/>
    </row>
    <row r="29" spans="2:10" ht="24.75" customHeight="1">
      <c r="B29" s="293"/>
      <c r="C29" s="295" t="s">
        <v>433</v>
      </c>
      <c r="D29" s="296"/>
      <c r="E29" s="296"/>
      <c r="F29" s="297"/>
      <c r="G29" s="295" t="s">
        <v>433</v>
      </c>
      <c r="H29" s="296"/>
      <c r="I29" s="296"/>
      <c r="J29" s="298"/>
    </row>
    <row r="30" spans="2:10" ht="37.5" customHeight="1" thickBot="1">
      <c r="B30" s="294"/>
      <c r="C30" s="132"/>
      <c r="D30" s="133"/>
      <c r="E30" s="133"/>
      <c r="F30" s="134"/>
      <c r="G30" s="132"/>
      <c r="H30" s="133"/>
      <c r="I30" s="133"/>
      <c r="J30" s="135"/>
    </row>
  </sheetData>
  <sheetProtection password="DC93" sheet="1"/>
  <mergeCells count="30">
    <mergeCell ref="C8:F8"/>
    <mergeCell ref="G8:J8"/>
    <mergeCell ref="C7:D7"/>
    <mergeCell ref="G7:H7"/>
    <mergeCell ref="B19:B20"/>
    <mergeCell ref="C19:J20"/>
    <mergeCell ref="C12:F12"/>
    <mergeCell ref="G12:J12"/>
    <mergeCell ref="B10:D10"/>
    <mergeCell ref="E10:G10"/>
    <mergeCell ref="H10:J10"/>
    <mergeCell ref="B12:B13"/>
    <mergeCell ref="B27:D27"/>
    <mergeCell ref="E27:G27"/>
    <mergeCell ref="H27:J27"/>
    <mergeCell ref="C21:F22"/>
    <mergeCell ref="G21:H21"/>
    <mergeCell ref="G22:J22"/>
    <mergeCell ref="C25:F25"/>
    <mergeCell ref="G25:J25"/>
    <mergeCell ref="B2:B3"/>
    <mergeCell ref="C2:J3"/>
    <mergeCell ref="C4:F5"/>
    <mergeCell ref="G5:J5"/>
    <mergeCell ref="G4:H4"/>
    <mergeCell ref="B29:B30"/>
    <mergeCell ref="C29:F29"/>
    <mergeCell ref="G29:J29"/>
    <mergeCell ref="C24:D24"/>
    <mergeCell ref="G24:H24"/>
  </mergeCell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2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3" customWidth="1"/>
    <col min="2" max="2" width="14.140625" style="3" customWidth="1"/>
    <col min="3" max="4" width="9.140625" style="3" customWidth="1"/>
    <col min="5" max="5" width="11.57421875" style="3" customWidth="1"/>
    <col min="6" max="6" width="8.140625" style="3" customWidth="1"/>
    <col min="7" max="8" width="9.140625" style="3" customWidth="1"/>
    <col min="9" max="9" width="11.57421875" style="3" customWidth="1"/>
    <col min="10" max="10" width="8.140625" style="3" customWidth="1"/>
    <col min="11" max="16384" width="9.00390625" style="3" customWidth="1"/>
  </cols>
  <sheetData>
    <row r="1" ht="13.5"/>
    <row r="2" spans="1:10" ht="19.5" customHeight="1">
      <c r="A2" s="136"/>
      <c r="B2" s="137"/>
      <c r="C2" s="319" t="s">
        <v>591</v>
      </c>
      <c r="D2" s="319"/>
      <c r="E2" s="319"/>
      <c r="F2" s="319"/>
      <c r="G2" s="319"/>
      <c r="H2" s="319"/>
      <c r="I2" s="319"/>
      <c r="J2" s="320"/>
    </row>
    <row r="3" spans="2:10" ht="19.5" customHeight="1">
      <c r="B3" s="138"/>
      <c r="C3" s="321"/>
      <c r="D3" s="321"/>
      <c r="E3" s="321"/>
      <c r="F3" s="321"/>
      <c r="G3" s="321"/>
      <c r="H3" s="321"/>
      <c r="I3" s="321"/>
      <c r="J3" s="322"/>
    </row>
    <row r="4" spans="2:10" ht="19.5" customHeight="1">
      <c r="B4" s="137"/>
      <c r="C4" s="308" t="s">
        <v>581</v>
      </c>
      <c r="D4" s="309"/>
      <c r="E4" s="309"/>
      <c r="F4" s="310"/>
      <c r="G4" s="314" t="s">
        <v>582</v>
      </c>
      <c r="H4" s="315"/>
      <c r="I4" s="139"/>
      <c r="J4" s="140"/>
    </row>
    <row r="5" spans="2:10" ht="30" customHeight="1">
      <c r="B5" s="138"/>
      <c r="C5" s="311"/>
      <c r="D5" s="312"/>
      <c r="E5" s="312"/>
      <c r="F5" s="313"/>
      <c r="G5" s="316" t="s">
        <v>583</v>
      </c>
      <c r="H5" s="317"/>
      <c r="I5" s="317"/>
      <c r="J5" s="318"/>
    </row>
    <row r="6" spans="2:10" ht="37.5" customHeight="1">
      <c r="B6" s="329" t="s">
        <v>576</v>
      </c>
      <c r="C6" s="141" t="e">
        <f>VLOOKUP(C8,'参加チーム名②'!A:C,2,0)</f>
        <v>#N/A</v>
      </c>
      <c r="D6" s="142" t="s">
        <v>577</v>
      </c>
      <c r="E6" s="143" t="e">
        <f>VLOOKUP(A2,'コート進行表2日目'!A:O,2,0)</f>
        <v>#N/A</v>
      </c>
      <c r="F6" s="144" t="s">
        <v>578</v>
      </c>
      <c r="G6" s="138"/>
      <c r="H6" s="145" t="s">
        <v>579</v>
      </c>
      <c r="I6" s="143" t="e">
        <f>VLOOKUP(A2,'コート進行表2日目'!A:O,3,0)</f>
        <v>#N/A</v>
      </c>
      <c r="J6" s="144" t="s">
        <v>580</v>
      </c>
    </row>
    <row r="7" spans="2:10" ht="19.5" customHeight="1">
      <c r="B7" s="330"/>
      <c r="C7" s="314" t="s">
        <v>584</v>
      </c>
      <c r="D7" s="315"/>
      <c r="E7" s="139"/>
      <c r="F7" s="140"/>
      <c r="G7" s="335" t="s">
        <v>584</v>
      </c>
      <c r="H7" s="336"/>
      <c r="I7" s="146"/>
      <c r="J7" s="147"/>
    </row>
    <row r="8" spans="2:10" ht="37.5" customHeight="1">
      <c r="B8" s="331"/>
      <c r="C8" s="304" t="e">
        <f>VLOOKUP(A2,'コート進行表2日目'!A:O,6,0)</f>
        <v>#N/A</v>
      </c>
      <c r="D8" s="305"/>
      <c r="E8" s="305"/>
      <c r="F8" s="306"/>
      <c r="G8" s="304" t="e">
        <f>VLOOKUP(A2,'コート進行表2日目'!A:O,15,0)</f>
        <v>#N/A</v>
      </c>
      <c r="H8" s="305"/>
      <c r="I8" s="305"/>
      <c r="J8" s="306"/>
    </row>
    <row r="9" spans="2:10" ht="37.5" customHeight="1">
      <c r="B9" s="148" t="s">
        <v>585</v>
      </c>
      <c r="C9" s="337"/>
      <c r="D9" s="338"/>
      <c r="E9" s="338"/>
      <c r="F9" s="142" t="s">
        <v>586</v>
      </c>
      <c r="G9" s="339"/>
      <c r="H9" s="339"/>
      <c r="I9" s="337"/>
      <c r="J9" s="142" t="s">
        <v>586</v>
      </c>
    </row>
    <row r="10" spans="2:10" ht="24.75" customHeight="1">
      <c r="B10" s="332" t="s">
        <v>587</v>
      </c>
      <c r="C10" s="334"/>
      <c r="D10" s="332" t="s">
        <v>588</v>
      </c>
      <c r="E10" s="333"/>
      <c r="F10" s="334"/>
      <c r="G10" s="324" t="s">
        <v>589</v>
      </c>
      <c r="H10" s="325"/>
      <c r="I10" s="325"/>
      <c r="J10" s="326"/>
    </row>
    <row r="11" spans="2:10" ht="37.5" customHeight="1">
      <c r="B11" s="323"/>
      <c r="C11" s="318"/>
      <c r="D11" s="323"/>
      <c r="E11" s="317"/>
      <c r="F11" s="318"/>
      <c r="G11" s="323"/>
      <c r="H11" s="317"/>
      <c r="I11" s="317"/>
      <c r="J11" s="318"/>
    </row>
    <row r="12" spans="2:10" ht="24.75" customHeight="1">
      <c r="B12" s="327"/>
      <c r="C12" s="332" t="s">
        <v>590</v>
      </c>
      <c r="D12" s="333"/>
      <c r="E12" s="333"/>
      <c r="F12" s="334"/>
      <c r="G12" s="332" t="s">
        <v>590</v>
      </c>
      <c r="H12" s="333"/>
      <c r="I12" s="333"/>
      <c r="J12" s="334"/>
    </row>
    <row r="13" spans="2:10" ht="37.5" customHeight="1">
      <c r="B13" s="328"/>
      <c r="C13" s="323"/>
      <c r="D13" s="317"/>
      <c r="E13" s="317"/>
      <c r="F13" s="318"/>
      <c r="G13" s="323"/>
      <c r="H13" s="317"/>
      <c r="I13" s="317"/>
      <c r="J13" s="318"/>
    </row>
    <row r="14" ht="33" customHeight="1"/>
    <row r="15" ht="33" customHeight="1"/>
    <row r="16" ht="33" customHeight="1"/>
    <row r="17" spans="1:10" ht="19.5" customHeight="1">
      <c r="A17" s="136"/>
      <c r="B17" s="137"/>
      <c r="C17" s="319" t="s">
        <v>591</v>
      </c>
      <c r="D17" s="319"/>
      <c r="E17" s="319"/>
      <c r="F17" s="319"/>
      <c r="G17" s="319"/>
      <c r="H17" s="319"/>
      <c r="I17" s="319"/>
      <c r="J17" s="320"/>
    </row>
    <row r="18" spans="2:10" ht="19.5" customHeight="1">
      <c r="B18" s="138"/>
      <c r="C18" s="321"/>
      <c r="D18" s="321"/>
      <c r="E18" s="321"/>
      <c r="F18" s="321"/>
      <c r="G18" s="321"/>
      <c r="H18" s="321"/>
      <c r="I18" s="321"/>
      <c r="J18" s="322"/>
    </row>
    <row r="19" spans="2:10" ht="19.5" customHeight="1">
      <c r="B19" s="137"/>
      <c r="C19" s="308" t="s">
        <v>581</v>
      </c>
      <c r="D19" s="309"/>
      <c r="E19" s="309"/>
      <c r="F19" s="310"/>
      <c r="G19" s="314" t="s">
        <v>582</v>
      </c>
      <c r="H19" s="315"/>
      <c r="I19" s="139"/>
      <c r="J19" s="140"/>
    </row>
    <row r="20" spans="2:10" ht="30" customHeight="1">
      <c r="B20" s="138"/>
      <c r="C20" s="311"/>
      <c r="D20" s="312"/>
      <c r="E20" s="312"/>
      <c r="F20" s="313"/>
      <c r="G20" s="316" t="s">
        <v>583</v>
      </c>
      <c r="H20" s="317"/>
      <c r="I20" s="317"/>
      <c r="J20" s="318"/>
    </row>
    <row r="21" spans="2:10" ht="37.5" customHeight="1">
      <c r="B21" s="329" t="s">
        <v>576</v>
      </c>
      <c r="C21" s="149"/>
      <c r="D21" s="142" t="s">
        <v>577</v>
      </c>
      <c r="E21" s="143" t="e">
        <f>VLOOKUP(A17,'コート進行表2日目'!A:O,2,0)</f>
        <v>#N/A</v>
      </c>
      <c r="F21" s="144" t="s">
        <v>578</v>
      </c>
      <c r="G21" s="138"/>
      <c r="H21" s="145" t="s">
        <v>579</v>
      </c>
      <c r="I21" s="143" t="e">
        <f>VLOOKUP(A17,'コート進行表2日目'!A:O,3,0)</f>
        <v>#N/A</v>
      </c>
      <c r="J21" s="144" t="s">
        <v>580</v>
      </c>
    </row>
    <row r="22" spans="2:10" ht="19.5" customHeight="1">
      <c r="B22" s="330"/>
      <c r="C22" s="314" t="s">
        <v>584</v>
      </c>
      <c r="D22" s="315"/>
      <c r="E22" s="139"/>
      <c r="F22" s="140"/>
      <c r="G22" s="314" t="s">
        <v>584</v>
      </c>
      <c r="H22" s="315"/>
      <c r="I22" s="139"/>
      <c r="J22" s="140"/>
    </row>
    <row r="23" spans="2:10" ht="37.5" customHeight="1">
      <c r="B23" s="331"/>
      <c r="C23" s="304" t="e">
        <f>VLOOKUP(A17,'コート進行表2日目'!A:O,6,0)</f>
        <v>#N/A</v>
      </c>
      <c r="D23" s="305"/>
      <c r="E23" s="305"/>
      <c r="F23" s="306"/>
      <c r="G23" s="304" t="e">
        <f>VLOOKUP(A17,'コート進行表2日目'!A:O,15,0)</f>
        <v>#N/A</v>
      </c>
      <c r="H23" s="305"/>
      <c r="I23" s="305"/>
      <c r="J23" s="306"/>
    </row>
    <row r="24" spans="2:10" ht="37.5" customHeight="1">
      <c r="B24" s="148" t="s">
        <v>585</v>
      </c>
      <c r="C24" s="337"/>
      <c r="D24" s="338"/>
      <c r="E24" s="338"/>
      <c r="F24" s="142" t="s">
        <v>586</v>
      </c>
      <c r="G24" s="339"/>
      <c r="H24" s="339"/>
      <c r="I24" s="337"/>
      <c r="J24" s="142" t="s">
        <v>586</v>
      </c>
    </row>
    <row r="25" spans="2:10" ht="24.75" customHeight="1">
      <c r="B25" s="332" t="s">
        <v>587</v>
      </c>
      <c r="C25" s="334"/>
      <c r="D25" s="332" t="s">
        <v>588</v>
      </c>
      <c r="E25" s="333"/>
      <c r="F25" s="334"/>
      <c r="G25" s="324" t="s">
        <v>589</v>
      </c>
      <c r="H25" s="325"/>
      <c r="I25" s="325"/>
      <c r="J25" s="326"/>
    </row>
    <row r="26" spans="2:10" ht="37.5" customHeight="1">
      <c r="B26" s="323"/>
      <c r="C26" s="318"/>
      <c r="D26" s="323"/>
      <c r="E26" s="317"/>
      <c r="F26" s="318"/>
      <c r="G26" s="323"/>
      <c r="H26" s="317"/>
      <c r="I26" s="317"/>
      <c r="J26" s="318"/>
    </row>
    <row r="27" spans="2:10" ht="24.75" customHeight="1">
      <c r="B27" s="327"/>
      <c r="C27" s="332" t="s">
        <v>590</v>
      </c>
      <c r="D27" s="333"/>
      <c r="E27" s="333"/>
      <c r="F27" s="334"/>
      <c r="G27" s="332" t="s">
        <v>590</v>
      </c>
      <c r="H27" s="333"/>
      <c r="I27" s="333"/>
      <c r="J27" s="334"/>
    </row>
    <row r="28" spans="2:10" ht="37.5" customHeight="1">
      <c r="B28" s="328"/>
      <c r="C28" s="323"/>
      <c r="D28" s="317"/>
      <c r="E28" s="317"/>
      <c r="F28" s="318"/>
      <c r="G28" s="323"/>
      <c r="H28" s="317"/>
      <c r="I28" s="317"/>
      <c r="J28" s="318"/>
    </row>
  </sheetData>
  <sheetProtection password="DC93" sheet="1"/>
  <mergeCells count="44">
    <mergeCell ref="B25:C25"/>
    <mergeCell ref="D25:F25"/>
    <mergeCell ref="G25:J25"/>
    <mergeCell ref="B27:B28"/>
    <mergeCell ref="C27:F27"/>
    <mergeCell ref="G27:J27"/>
    <mergeCell ref="C28:F28"/>
    <mergeCell ref="G28:J28"/>
    <mergeCell ref="C22:D22"/>
    <mergeCell ref="G22:H22"/>
    <mergeCell ref="C23:F23"/>
    <mergeCell ref="C24:E24"/>
    <mergeCell ref="G24:I24"/>
    <mergeCell ref="G23:J23"/>
    <mergeCell ref="G12:J12"/>
    <mergeCell ref="B10:C10"/>
    <mergeCell ref="B11:C11"/>
    <mergeCell ref="B26:C26"/>
    <mergeCell ref="D26:F26"/>
    <mergeCell ref="G26:J26"/>
    <mergeCell ref="C19:F20"/>
    <mergeCell ref="G19:H19"/>
    <mergeCell ref="G20:J20"/>
    <mergeCell ref="B21:B23"/>
    <mergeCell ref="C2:J3"/>
    <mergeCell ref="B12:B13"/>
    <mergeCell ref="B6:B8"/>
    <mergeCell ref="C13:F13"/>
    <mergeCell ref="G13:J13"/>
    <mergeCell ref="C12:F12"/>
    <mergeCell ref="D10:F10"/>
    <mergeCell ref="G7:H7"/>
    <mergeCell ref="C7:D7"/>
    <mergeCell ref="C9:E9"/>
    <mergeCell ref="C4:F5"/>
    <mergeCell ref="G4:H4"/>
    <mergeCell ref="G5:J5"/>
    <mergeCell ref="C17:J18"/>
    <mergeCell ref="D11:F11"/>
    <mergeCell ref="G10:J10"/>
    <mergeCell ref="G9:I9"/>
    <mergeCell ref="C8:F8"/>
    <mergeCell ref="G8:J8"/>
    <mergeCell ref="G11:J1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42"/>
  <sheetViews>
    <sheetView showGridLines="0" zoomScalePageLayoutView="0" workbookViewId="0" topLeftCell="A1">
      <selection activeCell="M13" sqref="M13"/>
    </sheetView>
  </sheetViews>
  <sheetFormatPr defaultColWidth="9.140625" defaultRowHeight="15"/>
  <cols>
    <col min="1" max="1" width="9.00390625" style="3" customWidth="1"/>
    <col min="2" max="2" width="13.57421875" style="3" customWidth="1"/>
    <col min="3" max="10" width="10.140625" style="3" customWidth="1"/>
    <col min="11" max="16384" width="9.00390625" style="3" customWidth="1"/>
  </cols>
  <sheetData>
    <row r="1" ht="14.25" thickBot="1"/>
    <row r="2" spans="1:10" ht="13.5" customHeight="1">
      <c r="A2" s="150"/>
      <c r="B2" s="151"/>
      <c r="C2" s="358" t="s">
        <v>642</v>
      </c>
      <c r="D2" s="359"/>
      <c r="E2" s="359"/>
      <c r="F2" s="359"/>
      <c r="G2" s="359"/>
      <c r="H2" s="359"/>
      <c r="I2" s="359"/>
      <c r="J2" s="360"/>
    </row>
    <row r="3" spans="2:10" ht="13.5" customHeight="1">
      <c r="B3" s="127"/>
      <c r="C3" s="361"/>
      <c r="D3" s="362"/>
      <c r="E3" s="362"/>
      <c r="F3" s="362"/>
      <c r="G3" s="362"/>
      <c r="H3" s="362"/>
      <c r="I3" s="362"/>
      <c r="J3" s="363"/>
    </row>
    <row r="4" spans="2:10" ht="13.5" customHeight="1">
      <c r="B4" s="349" t="s">
        <v>596</v>
      </c>
      <c r="C4" s="308" t="s">
        <v>592</v>
      </c>
      <c r="D4" s="309"/>
      <c r="E4" s="309"/>
      <c r="F4" s="364"/>
      <c r="G4" s="315" t="s">
        <v>593</v>
      </c>
      <c r="H4" s="315"/>
      <c r="I4" s="115"/>
      <c r="J4" s="116"/>
    </row>
    <row r="5" spans="2:10" ht="19.5" customHeight="1">
      <c r="B5" s="350"/>
      <c r="C5" s="365"/>
      <c r="D5" s="366"/>
      <c r="E5" s="366"/>
      <c r="F5" s="367"/>
      <c r="G5" s="368" t="s">
        <v>594</v>
      </c>
      <c r="H5" s="368"/>
      <c r="I5" s="368"/>
      <c r="J5" s="369"/>
    </row>
    <row r="6" spans="2:10" ht="30" customHeight="1">
      <c r="B6" s="154" t="s">
        <v>595</v>
      </c>
      <c r="C6" s="354" t="e">
        <f>VLOOKUP(A2,'コート進行表2日目'!A:P,2,0)</f>
        <v>#N/A</v>
      </c>
      <c r="D6" s="355"/>
      <c r="E6" s="355"/>
      <c r="F6" s="356"/>
      <c r="G6" s="355" t="e">
        <f>VLOOKUP(A2,'コート進行表2日目'!A:P,16,0)</f>
        <v>#N/A</v>
      </c>
      <c r="H6" s="355"/>
      <c r="I6" s="355"/>
      <c r="J6" s="356"/>
    </row>
    <row r="7" spans="2:10" ht="13.5">
      <c r="B7" s="349" t="s">
        <v>597</v>
      </c>
      <c r="C7" s="314" t="s">
        <v>603</v>
      </c>
      <c r="D7" s="315"/>
      <c r="E7" s="115"/>
      <c r="F7" s="116"/>
      <c r="G7" s="315" t="s">
        <v>603</v>
      </c>
      <c r="H7" s="315"/>
      <c r="I7" s="115"/>
      <c r="J7" s="116"/>
    </row>
    <row r="8" spans="2:10" ht="30" customHeight="1">
      <c r="B8" s="350"/>
      <c r="C8" s="357" t="e">
        <f>VLOOKUP(A2,'コート進行表2日目'!A:O,6,0)</f>
        <v>#N/A</v>
      </c>
      <c r="D8" s="345"/>
      <c r="E8" s="345"/>
      <c r="F8" s="346"/>
      <c r="G8" s="345" t="e">
        <f>VLOOKUP(A2,'コート進行表2日目'!A:O,15,0)</f>
        <v>#N/A</v>
      </c>
      <c r="H8" s="345"/>
      <c r="I8" s="345"/>
      <c r="J8" s="346"/>
    </row>
    <row r="9" spans="2:10" ht="30" customHeight="1">
      <c r="B9" s="152" t="s">
        <v>598</v>
      </c>
      <c r="C9" s="155"/>
      <c r="D9" s="156"/>
      <c r="E9" s="156"/>
      <c r="F9" s="157"/>
      <c r="G9" s="156"/>
      <c r="H9" s="156"/>
      <c r="I9" s="156"/>
      <c r="J9" s="157"/>
    </row>
    <row r="10" spans="2:10" ht="19.5" customHeight="1">
      <c r="B10" s="153" t="s">
        <v>599</v>
      </c>
      <c r="C10" s="13"/>
      <c r="D10" s="25"/>
      <c r="E10" s="25"/>
      <c r="F10" s="131"/>
      <c r="G10" s="25"/>
      <c r="H10" s="25"/>
      <c r="I10" s="25"/>
      <c r="J10" s="131"/>
    </row>
    <row r="11" spans="2:10" ht="30" customHeight="1">
      <c r="B11" s="152" t="s">
        <v>600</v>
      </c>
      <c r="C11" s="155"/>
      <c r="D11" s="156"/>
      <c r="E11" s="156"/>
      <c r="F11" s="157"/>
      <c r="G11" s="156"/>
      <c r="H11" s="156"/>
      <c r="I11" s="156"/>
      <c r="J11" s="157"/>
    </row>
    <row r="12" spans="2:10" ht="19.5" customHeight="1">
      <c r="B12" s="153" t="s">
        <v>599</v>
      </c>
      <c r="C12" s="13"/>
      <c r="D12" s="25"/>
      <c r="E12" s="25"/>
      <c r="F12" s="131"/>
      <c r="G12" s="25"/>
      <c r="H12" s="25"/>
      <c r="I12" s="25"/>
      <c r="J12" s="131"/>
    </row>
    <row r="13" spans="2:10" ht="30" customHeight="1">
      <c r="B13" s="152" t="s">
        <v>601</v>
      </c>
      <c r="C13" s="155"/>
      <c r="D13" s="156"/>
      <c r="E13" s="156"/>
      <c r="F13" s="157"/>
      <c r="G13" s="156"/>
      <c r="H13" s="156"/>
      <c r="I13" s="156"/>
      <c r="J13" s="157"/>
    </row>
    <row r="14" spans="2:10" ht="19.5" customHeight="1">
      <c r="B14" s="153" t="s">
        <v>599</v>
      </c>
      <c r="C14" s="13"/>
      <c r="D14" s="25"/>
      <c r="E14" s="25"/>
      <c r="F14" s="131"/>
      <c r="G14" s="25"/>
      <c r="H14" s="25"/>
      <c r="I14" s="25"/>
      <c r="J14" s="131"/>
    </row>
    <row r="15" spans="2:10" ht="13.5">
      <c r="B15" s="349" t="s">
        <v>602</v>
      </c>
      <c r="C15" s="332" t="s">
        <v>604</v>
      </c>
      <c r="D15" s="334"/>
      <c r="E15" s="333" t="s">
        <v>605</v>
      </c>
      <c r="F15" s="348"/>
      <c r="G15" s="333" t="s">
        <v>604</v>
      </c>
      <c r="H15" s="334"/>
      <c r="I15" s="333" t="s">
        <v>605</v>
      </c>
      <c r="J15" s="348"/>
    </row>
    <row r="16" spans="2:10" ht="30" customHeight="1">
      <c r="B16" s="351"/>
      <c r="C16" s="13"/>
      <c r="D16" s="130"/>
      <c r="E16" s="25"/>
      <c r="F16" s="131"/>
      <c r="G16" s="25"/>
      <c r="H16" s="130"/>
      <c r="I16" s="20"/>
      <c r="J16" s="158"/>
    </row>
    <row r="17" spans="2:10" ht="13.5">
      <c r="B17" s="344" t="s">
        <v>675</v>
      </c>
      <c r="C17" s="333"/>
      <c r="D17" s="334"/>
      <c r="E17" s="332" t="s">
        <v>606</v>
      </c>
      <c r="F17" s="333"/>
      <c r="G17" s="334"/>
      <c r="H17" s="332" t="s">
        <v>674</v>
      </c>
      <c r="I17" s="333"/>
      <c r="J17" s="348"/>
    </row>
    <row r="18" spans="2:10" ht="30" customHeight="1">
      <c r="B18" s="347"/>
      <c r="C18" s="341"/>
      <c r="D18" s="342"/>
      <c r="E18" s="340"/>
      <c r="F18" s="341"/>
      <c r="G18" s="342"/>
      <c r="H18" s="340"/>
      <c r="I18" s="341"/>
      <c r="J18" s="343"/>
    </row>
    <row r="19" spans="2:10" ht="13.5">
      <c r="B19" s="293"/>
      <c r="C19" s="332" t="s">
        <v>607</v>
      </c>
      <c r="D19" s="333"/>
      <c r="E19" s="156"/>
      <c r="F19" s="159"/>
      <c r="G19" s="332" t="s">
        <v>607</v>
      </c>
      <c r="H19" s="333"/>
      <c r="I19" s="156"/>
      <c r="J19" s="157"/>
    </row>
    <row r="20" spans="2:10" ht="30" customHeight="1" thickBot="1">
      <c r="B20" s="294"/>
      <c r="C20" s="352"/>
      <c r="D20" s="278"/>
      <c r="E20" s="278"/>
      <c r="F20" s="353"/>
      <c r="G20" s="352"/>
      <c r="H20" s="278"/>
      <c r="I20" s="278"/>
      <c r="J20" s="252"/>
    </row>
    <row r="21" ht="21.75" customHeight="1"/>
    <row r="22" ht="21.75" customHeight="1"/>
    <row r="23" ht="21.75" customHeight="1" thickBot="1"/>
    <row r="24" spans="1:10" ht="13.5" customHeight="1">
      <c r="A24" s="150"/>
      <c r="B24" s="151"/>
      <c r="C24" s="358" t="s">
        <v>642</v>
      </c>
      <c r="D24" s="359"/>
      <c r="E24" s="359"/>
      <c r="F24" s="359"/>
      <c r="G24" s="359"/>
      <c r="H24" s="359"/>
      <c r="I24" s="359"/>
      <c r="J24" s="360"/>
    </row>
    <row r="25" spans="2:10" ht="13.5" customHeight="1">
      <c r="B25" s="127"/>
      <c r="C25" s="361"/>
      <c r="D25" s="362"/>
      <c r="E25" s="362"/>
      <c r="F25" s="362"/>
      <c r="G25" s="362"/>
      <c r="H25" s="362"/>
      <c r="I25" s="362"/>
      <c r="J25" s="363"/>
    </row>
    <row r="26" spans="2:10" ht="13.5" customHeight="1">
      <c r="B26" s="349" t="s">
        <v>596</v>
      </c>
      <c r="C26" s="308" t="s">
        <v>592</v>
      </c>
      <c r="D26" s="309"/>
      <c r="E26" s="309"/>
      <c r="F26" s="364"/>
      <c r="G26" s="315" t="s">
        <v>593</v>
      </c>
      <c r="H26" s="315"/>
      <c r="I26" s="115"/>
      <c r="J26" s="116"/>
    </row>
    <row r="27" spans="2:10" ht="19.5" customHeight="1">
      <c r="B27" s="350"/>
      <c r="C27" s="365"/>
      <c r="D27" s="366"/>
      <c r="E27" s="366"/>
      <c r="F27" s="367"/>
      <c r="G27" s="368" t="s">
        <v>594</v>
      </c>
      <c r="H27" s="368"/>
      <c r="I27" s="368"/>
      <c r="J27" s="369"/>
    </row>
    <row r="28" spans="2:10" ht="30" customHeight="1">
      <c r="B28" s="154" t="s">
        <v>595</v>
      </c>
      <c r="C28" s="354" t="e">
        <f>VLOOKUP(A24,'コート進行表2日目'!A:O,2,0)</f>
        <v>#N/A</v>
      </c>
      <c r="D28" s="355"/>
      <c r="E28" s="355"/>
      <c r="F28" s="356"/>
      <c r="G28" s="355" t="e">
        <f>VLOOKUP(A24,'コート進行表2日目'!A:P,16,0)</f>
        <v>#N/A</v>
      </c>
      <c r="H28" s="355"/>
      <c r="I28" s="355"/>
      <c r="J28" s="356"/>
    </row>
    <row r="29" spans="2:10" ht="13.5">
      <c r="B29" s="349" t="s">
        <v>597</v>
      </c>
      <c r="C29" s="314" t="s">
        <v>603</v>
      </c>
      <c r="D29" s="315"/>
      <c r="E29" s="115"/>
      <c r="F29" s="116"/>
      <c r="G29" s="315" t="s">
        <v>603</v>
      </c>
      <c r="H29" s="315"/>
      <c r="I29" s="115"/>
      <c r="J29" s="116"/>
    </row>
    <row r="30" spans="2:10" ht="30" customHeight="1">
      <c r="B30" s="350"/>
      <c r="C30" s="357" t="e">
        <f>VLOOKUP(A24,'コート進行表2日目'!A:O,6,0)</f>
        <v>#N/A</v>
      </c>
      <c r="D30" s="345"/>
      <c r="E30" s="345"/>
      <c r="F30" s="346"/>
      <c r="G30" s="345" t="e">
        <f>VLOOKUP(A24,'コート進行表2日目'!A:O,15,0)</f>
        <v>#N/A</v>
      </c>
      <c r="H30" s="345"/>
      <c r="I30" s="345"/>
      <c r="J30" s="346"/>
    </row>
    <row r="31" spans="2:10" ht="30" customHeight="1">
      <c r="B31" s="152" t="s">
        <v>598</v>
      </c>
      <c r="C31" s="155"/>
      <c r="D31" s="156"/>
      <c r="E31" s="156"/>
      <c r="F31" s="157"/>
      <c r="G31" s="156"/>
      <c r="H31" s="156"/>
      <c r="I31" s="156"/>
      <c r="J31" s="157"/>
    </row>
    <row r="32" spans="2:10" ht="19.5" customHeight="1">
      <c r="B32" s="153" t="s">
        <v>599</v>
      </c>
      <c r="C32" s="13"/>
      <c r="D32" s="25"/>
      <c r="E32" s="25"/>
      <c r="F32" s="131"/>
      <c r="G32" s="25"/>
      <c r="H32" s="25"/>
      <c r="I32" s="25"/>
      <c r="J32" s="131"/>
    </row>
    <row r="33" spans="2:10" ht="30" customHeight="1">
      <c r="B33" s="152" t="s">
        <v>600</v>
      </c>
      <c r="C33" s="155"/>
      <c r="D33" s="156"/>
      <c r="E33" s="156"/>
      <c r="F33" s="157"/>
      <c r="G33" s="156"/>
      <c r="H33" s="156"/>
      <c r="I33" s="156"/>
      <c r="J33" s="157"/>
    </row>
    <row r="34" spans="2:10" ht="19.5" customHeight="1">
      <c r="B34" s="153" t="s">
        <v>599</v>
      </c>
      <c r="C34" s="13"/>
      <c r="D34" s="25"/>
      <c r="E34" s="25"/>
      <c r="F34" s="131"/>
      <c r="G34" s="25"/>
      <c r="H34" s="25"/>
      <c r="I34" s="25"/>
      <c r="J34" s="131"/>
    </row>
    <row r="35" spans="2:10" ht="30" customHeight="1">
      <c r="B35" s="152" t="s">
        <v>601</v>
      </c>
      <c r="C35" s="155"/>
      <c r="D35" s="156"/>
      <c r="E35" s="156"/>
      <c r="F35" s="157"/>
      <c r="G35" s="156"/>
      <c r="H35" s="156"/>
      <c r="I35" s="156"/>
      <c r="J35" s="157"/>
    </row>
    <row r="36" spans="2:10" ht="19.5" customHeight="1">
      <c r="B36" s="153" t="s">
        <v>599</v>
      </c>
      <c r="C36" s="13"/>
      <c r="D36" s="25"/>
      <c r="E36" s="25"/>
      <c r="F36" s="131"/>
      <c r="G36" s="25"/>
      <c r="H36" s="25"/>
      <c r="I36" s="25"/>
      <c r="J36" s="131"/>
    </row>
    <row r="37" spans="2:10" ht="13.5">
      <c r="B37" s="349" t="s">
        <v>602</v>
      </c>
      <c r="C37" s="332" t="s">
        <v>604</v>
      </c>
      <c r="D37" s="334"/>
      <c r="E37" s="333" t="s">
        <v>605</v>
      </c>
      <c r="F37" s="348"/>
      <c r="G37" s="333" t="s">
        <v>604</v>
      </c>
      <c r="H37" s="334"/>
      <c r="I37" s="333" t="s">
        <v>605</v>
      </c>
      <c r="J37" s="348"/>
    </row>
    <row r="38" spans="2:10" ht="30" customHeight="1">
      <c r="B38" s="351"/>
      <c r="C38" s="13"/>
      <c r="D38" s="130"/>
      <c r="E38" s="25"/>
      <c r="F38" s="131"/>
      <c r="G38" s="25"/>
      <c r="H38" s="130"/>
      <c r="I38" s="20"/>
      <c r="J38" s="158"/>
    </row>
    <row r="39" spans="2:10" ht="13.5">
      <c r="B39" s="344" t="s">
        <v>675</v>
      </c>
      <c r="C39" s="333"/>
      <c r="D39" s="334"/>
      <c r="E39" s="332" t="s">
        <v>606</v>
      </c>
      <c r="F39" s="333"/>
      <c r="G39" s="334"/>
      <c r="H39" s="332" t="s">
        <v>674</v>
      </c>
      <c r="I39" s="333"/>
      <c r="J39" s="348"/>
    </row>
    <row r="40" spans="2:10" ht="30" customHeight="1">
      <c r="B40" s="347"/>
      <c r="C40" s="341"/>
      <c r="D40" s="342"/>
      <c r="E40" s="340"/>
      <c r="F40" s="341"/>
      <c r="G40" s="342"/>
      <c r="H40" s="340"/>
      <c r="I40" s="341"/>
      <c r="J40" s="343"/>
    </row>
    <row r="41" spans="2:10" ht="13.5">
      <c r="B41" s="293"/>
      <c r="C41" s="332" t="s">
        <v>607</v>
      </c>
      <c r="D41" s="333"/>
      <c r="E41" s="156"/>
      <c r="F41" s="159"/>
      <c r="G41" s="332" t="s">
        <v>607</v>
      </c>
      <c r="H41" s="333"/>
      <c r="I41" s="156"/>
      <c r="J41" s="157"/>
    </row>
    <row r="42" spans="2:10" ht="30" customHeight="1" thickBot="1">
      <c r="B42" s="294"/>
      <c r="C42" s="352"/>
      <c r="D42" s="278"/>
      <c r="E42" s="278"/>
      <c r="F42" s="353"/>
      <c r="G42" s="352"/>
      <c r="H42" s="278"/>
      <c r="I42" s="278"/>
      <c r="J42" s="252"/>
    </row>
  </sheetData>
  <sheetProtection password="DC93" sheet="1"/>
  <mergeCells count="56">
    <mergeCell ref="B40:D40"/>
    <mergeCell ref="E40:G40"/>
    <mergeCell ref="H40:J40"/>
    <mergeCell ref="B41:B42"/>
    <mergeCell ref="C41:D41"/>
    <mergeCell ref="G41:H41"/>
    <mergeCell ref="C42:F42"/>
    <mergeCell ref="G42:J42"/>
    <mergeCell ref="B39:D39"/>
    <mergeCell ref="H39:J39"/>
    <mergeCell ref="E39:G39"/>
    <mergeCell ref="B37:B38"/>
    <mergeCell ref="C37:D37"/>
    <mergeCell ref="E37:F37"/>
    <mergeCell ref="G37:H37"/>
    <mergeCell ref="I37:J37"/>
    <mergeCell ref="C28:F28"/>
    <mergeCell ref="G28:J28"/>
    <mergeCell ref="B29:B30"/>
    <mergeCell ref="C29:D29"/>
    <mergeCell ref="G29:H29"/>
    <mergeCell ref="C30:F30"/>
    <mergeCell ref="G30:J30"/>
    <mergeCell ref="C24:J25"/>
    <mergeCell ref="B26:B27"/>
    <mergeCell ref="C26:F27"/>
    <mergeCell ref="G26:H26"/>
    <mergeCell ref="G27:J27"/>
    <mergeCell ref="C2:J3"/>
    <mergeCell ref="B19:B20"/>
    <mergeCell ref="C4:F5"/>
    <mergeCell ref="G4:H4"/>
    <mergeCell ref="G5:J5"/>
    <mergeCell ref="B4:B5"/>
    <mergeCell ref="B7:B8"/>
    <mergeCell ref="B15:B16"/>
    <mergeCell ref="C20:F20"/>
    <mergeCell ref="G20:J20"/>
    <mergeCell ref="C6:F6"/>
    <mergeCell ref="G6:J6"/>
    <mergeCell ref="C7:D7"/>
    <mergeCell ref="G7:H7"/>
    <mergeCell ref="C8:F8"/>
    <mergeCell ref="G8:J8"/>
    <mergeCell ref="B18:D18"/>
    <mergeCell ref="C15:D15"/>
    <mergeCell ref="E15:F15"/>
    <mergeCell ref="G15:H15"/>
    <mergeCell ref="I15:J15"/>
    <mergeCell ref="H17:J17"/>
    <mergeCell ref="C19:D19"/>
    <mergeCell ref="G19:H19"/>
    <mergeCell ref="E18:G18"/>
    <mergeCell ref="H18:J18"/>
    <mergeCell ref="B17:D17"/>
    <mergeCell ref="E17:G17"/>
  </mergeCells>
  <printOptions horizontalCentered="1" verticalCentered="1"/>
  <pageMargins left="0.5905511811023623" right="0.5905511811023623" top="0.3937007874015748" bottom="0.3937007874015748" header="0" footer="0"/>
  <pageSetup fitToHeight="1" fitToWidth="1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K110"/>
  <sheetViews>
    <sheetView showGridLines="0" workbookViewId="0" topLeftCell="A88">
      <pane xSplit="2" topLeftCell="C1" activePane="topRight" state="frozen"/>
      <selection pane="topLeft" activeCell="A1" sqref="A1"/>
      <selection pane="topRight" activeCell="BF7" sqref="BF7:BF8"/>
    </sheetView>
  </sheetViews>
  <sheetFormatPr defaultColWidth="9.140625" defaultRowHeight="15"/>
  <cols>
    <col min="1" max="1" width="3.7109375" style="3" customWidth="1"/>
    <col min="2" max="2" width="23.421875" style="3" customWidth="1"/>
    <col min="3" max="55" width="3.140625" style="5" customWidth="1"/>
    <col min="56" max="59" width="5.57421875" style="5" customWidth="1"/>
    <col min="60" max="60" width="6.140625" style="5" customWidth="1"/>
    <col min="61" max="61" width="18.140625" style="5" customWidth="1"/>
    <col min="62" max="62" width="4.7109375" style="5" customWidth="1"/>
    <col min="63" max="63" width="4.28125" style="3" customWidth="1"/>
    <col min="64" max="16384" width="9.00390625" style="3" customWidth="1"/>
  </cols>
  <sheetData>
    <row r="1" ht="18.75">
      <c r="A1" s="43" t="s">
        <v>640</v>
      </c>
    </row>
    <row r="3" ht="0.75" customHeight="1"/>
    <row r="4" spans="1:2" ht="17.25">
      <c r="A4" s="166" t="s">
        <v>0</v>
      </c>
      <c r="B4" s="166"/>
    </row>
    <row r="5" spans="1:63" ht="9.75" customHeight="1" thickBot="1">
      <c r="A5" s="44"/>
      <c r="B5" s="45" t="s">
        <v>25</v>
      </c>
      <c r="C5" s="171">
        <v>1</v>
      </c>
      <c r="D5" s="171"/>
      <c r="E5" s="171"/>
      <c r="F5" s="171">
        <v>2</v>
      </c>
      <c r="G5" s="171"/>
      <c r="H5" s="171"/>
      <c r="I5" s="171">
        <v>3</v>
      </c>
      <c r="J5" s="171"/>
      <c r="K5" s="171"/>
      <c r="L5" s="171">
        <v>4</v>
      </c>
      <c r="M5" s="171"/>
      <c r="N5" s="171"/>
      <c r="O5" s="171">
        <v>5</v>
      </c>
      <c r="P5" s="171"/>
      <c r="Q5" s="171"/>
      <c r="R5" s="171">
        <v>6</v>
      </c>
      <c r="S5" s="171"/>
      <c r="T5" s="171"/>
      <c r="U5" s="171">
        <v>7</v>
      </c>
      <c r="V5" s="171"/>
      <c r="W5" s="171"/>
      <c r="X5" s="171">
        <v>8</v>
      </c>
      <c r="Y5" s="171"/>
      <c r="Z5" s="171"/>
      <c r="AA5" s="171">
        <v>9</v>
      </c>
      <c r="AB5" s="171"/>
      <c r="AC5" s="171"/>
      <c r="AD5" s="171">
        <v>10</v>
      </c>
      <c r="AE5" s="171"/>
      <c r="AF5" s="171"/>
      <c r="AG5" s="171">
        <v>11</v>
      </c>
      <c r="AH5" s="171"/>
      <c r="AI5" s="171"/>
      <c r="AJ5" s="171">
        <v>12</v>
      </c>
      <c r="AK5" s="171"/>
      <c r="AL5" s="171"/>
      <c r="AM5" s="171">
        <v>13</v>
      </c>
      <c r="AN5" s="171"/>
      <c r="AO5" s="171"/>
      <c r="AP5" s="171">
        <v>14</v>
      </c>
      <c r="AQ5" s="171"/>
      <c r="AR5" s="171"/>
      <c r="AS5" s="171">
        <v>15</v>
      </c>
      <c r="AT5" s="171"/>
      <c r="AU5" s="171"/>
      <c r="AV5" s="171">
        <v>16</v>
      </c>
      <c r="AW5" s="171"/>
      <c r="AX5" s="171"/>
      <c r="AY5" s="193" t="s">
        <v>1</v>
      </c>
      <c r="AZ5" s="194"/>
      <c r="BA5" s="194"/>
      <c r="BB5" s="194"/>
      <c r="BC5" s="170"/>
      <c r="BD5" s="46" t="s">
        <v>3</v>
      </c>
      <c r="BE5" s="167" t="s">
        <v>5</v>
      </c>
      <c r="BF5" s="195"/>
      <c r="BG5" s="46" t="s">
        <v>4</v>
      </c>
      <c r="BH5" s="46" t="s">
        <v>3</v>
      </c>
      <c r="BI5" s="196"/>
      <c r="BJ5" s="197"/>
      <c r="BK5" s="197"/>
    </row>
    <row r="6" spans="1:63" ht="9.75" customHeight="1" thickTop="1">
      <c r="A6" s="181">
        <v>1</v>
      </c>
      <c r="B6" s="171" t="str">
        <f>VLOOKUP(A6,'参加チーム名'!$B$5:$C$36,2,0)&amp;""</f>
        <v>ソウルチャレンジャー</v>
      </c>
      <c r="C6" s="47"/>
      <c r="D6" s="48"/>
      <c r="E6" s="49"/>
      <c r="F6" s="187">
        <f>'コート進行表2日目'!H17</f>
        <v>4</v>
      </c>
      <c r="G6" s="50" t="str">
        <f>IF(F6+H6&gt;0,IF(F6&gt;H6,"○",IF(F6&lt;H6,"×","△")),"")</f>
        <v>×</v>
      </c>
      <c r="H6" s="190">
        <f>'コート進行表2日目'!L17</f>
        <v>7</v>
      </c>
      <c r="I6" s="187">
        <f>'コート進行表2日目'!H22</f>
        <v>10</v>
      </c>
      <c r="J6" s="50" t="str">
        <f>IF(I6+K6&gt;0,IF(I6&gt;K6,"○",IF(I6&lt;K6,"×","△")),"")</f>
        <v>○</v>
      </c>
      <c r="K6" s="190">
        <f>'コート進行表2日目'!L22</f>
        <v>6</v>
      </c>
      <c r="L6" s="187">
        <f>'コート進行表2日目'!H26</f>
        <v>7</v>
      </c>
      <c r="M6" s="50" t="str">
        <f>IF(L6+N6&gt;0,IF(L6&gt;N6,"○",IF(L6&lt;N6,"×","△")),"")</f>
        <v>×</v>
      </c>
      <c r="N6" s="190">
        <f>'コート進行表2日目'!L26</f>
        <v>8</v>
      </c>
      <c r="O6" s="187">
        <f>'コート進行表1日目 '!H9</f>
        <v>5</v>
      </c>
      <c r="P6" s="50" t="str">
        <f>IF(O6+Q6&gt;0,IF(O6&gt;Q6,"○",IF(O6&lt;Q6,"×","△")),"")</f>
        <v>×</v>
      </c>
      <c r="Q6" s="190">
        <f>'コート進行表1日目 '!L9</f>
        <v>10</v>
      </c>
      <c r="R6" s="187">
        <f>'コート進行表1日目 '!H13</f>
        <v>7</v>
      </c>
      <c r="S6" s="50" t="str">
        <f>IF(R6+T6&gt;0,IF(R6&gt;T6,"○",IF(R6&lt;T6,"×","△")),"")</f>
        <v>○</v>
      </c>
      <c r="T6" s="190">
        <f>'コート進行表1日目 '!L13</f>
        <v>6</v>
      </c>
      <c r="U6" s="187">
        <f>'コート進行表1日目 '!H17</f>
        <v>9</v>
      </c>
      <c r="V6" s="50" t="str">
        <f>IF(U6+W6&gt;0,IF(U6&gt;W6,"○",IF(U6&lt;W6,"×","△")),"")</f>
        <v>○</v>
      </c>
      <c r="W6" s="190">
        <f>'コート進行表1日目 '!L17</f>
        <v>3</v>
      </c>
      <c r="X6" s="187">
        <f>'コート進行表1日目 '!H22</f>
        <v>8</v>
      </c>
      <c r="Y6" s="50" t="str">
        <f>IF(X6+Z6&gt;0,IF(X6&gt;Z6,"○",IF(X6&lt;Z6,"×","△")),"")</f>
        <v>○</v>
      </c>
      <c r="Z6" s="190">
        <f>'コート進行表1日目 '!L22</f>
        <v>6</v>
      </c>
      <c r="AA6" s="187">
        <f>'コート進行表1日目 '!H26</f>
        <v>7</v>
      </c>
      <c r="AB6" s="50" t="str">
        <f>IF(AA6+AC6&gt;0,IF(AA6&gt;AC6,"○",IF(AA6&lt;AC6,"×","△")),"")</f>
        <v>×</v>
      </c>
      <c r="AC6" s="190">
        <f>'コート進行表1日目 '!L26</f>
        <v>8</v>
      </c>
      <c r="AD6" s="187">
        <f>'コート進行表1日目 '!H30</f>
        <v>9</v>
      </c>
      <c r="AE6" s="50" t="str">
        <f>IF(AD6+AF6&gt;0,IF(AD6&gt;AF6,"○",IF(AD6&lt;AF6,"×","△")),"")</f>
        <v>○</v>
      </c>
      <c r="AF6" s="190">
        <f>'コート進行表1日目 '!L30</f>
        <v>5</v>
      </c>
      <c r="AG6" s="187">
        <f>'コート進行表1日目 '!H35</f>
        <v>10</v>
      </c>
      <c r="AH6" s="50" t="str">
        <f>IF(AG6+AI6&gt;0,IF(AG6&gt;AI6,"○",IF(AG6&lt;AI6,"×","△")),"")</f>
        <v>○</v>
      </c>
      <c r="AI6" s="190">
        <f>'コート進行表1日目 '!L35</f>
        <v>0</v>
      </c>
      <c r="AJ6" s="187">
        <f>'コート進行表1日目 '!H39</f>
        <v>8</v>
      </c>
      <c r="AK6" s="50" t="str">
        <f>IF(AJ6+AL6&gt;0,IF(AJ6&gt;AL6,"○",IF(AJ6&lt;AL6,"×","△")),"")</f>
        <v>○</v>
      </c>
      <c r="AL6" s="190">
        <f>'コート進行表1日目 '!L39</f>
        <v>6</v>
      </c>
      <c r="AM6" s="187">
        <f>'コート進行表1日目 '!H96</f>
        <v>8</v>
      </c>
      <c r="AN6" s="50" t="str">
        <f>IF(AM6+AO6&gt;0,IF(AM6&gt;AO6,"○",IF(AM6&lt;AO6,"×","△")),"")</f>
        <v>○</v>
      </c>
      <c r="AO6" s="190">
        <f>'コート進行表1日目 '!L96</f>
        <v>7</v>
      </c>
      <c r="AP6" s="187">
        <f>'コート進行表2日目'!H66</f>
        <v>3</v>
      </c>
      <c r="AQ6" s="50" t="str">
        <f>IF(AP6+AR6&gt;0,IF(AP6&gt;AR6,"○",IF(AP6&lt;AR6,"×","△")),"")</f>
        <v>×</v>
      </c>
      <c r="AR6" s="190">
        <f>'コート進行表2日目'!L66</f>
        <v>8</v>
      </c>
      <c r="AS6" s="187">
        <f>'コート進行表2日目'!H63</f>
        <v>5</v>
      </c>
      <c r="AT6" s="50" t="str">
        <f>IF(AS6+AU6&gt;0,IF(AS6&gt;AU6,"○",IF(AS6&lt;AU6,"×","△")),"")</f>
        <v>×</v>
      </c>
      <c r="AU6" s="190">
        <f>'コート進行表2日目'!L63</f>
        <v>6</v>
      </c>
      <c r="AV6" s="187">
        <f>'コート進行表1日目 '!H103</f>
        <v>6</v>
      </c>
      <c r="AW6" s="50" t="str">
        <f>IF(AV6+AX6&gt;0,IF(AV6&gt;AX6,"○",IF(AV6&lt;AX6,"×","△")),"")</f>
        <v>×</v>
      </c>
      <c r="AX6" s="190">
        <f>'コート進行表1日目 '!L103</f>
        <v>9</v>
      </c>
      <c r="AY6" s="172">
        <f>COUNTIF(D6:AW6,"○")</f>
        <v>8</v>
      </c>
      <c r="AZ6" s="51"/>
      <c r="BA6" s="175">
        <f>COUNTIF(D6:AW6,"△")</f>
        <v>0</v>
      </c>
      <c r="BB6" s="51"/>
      <c r="BC6" s="178">
        <f>COUNTIF(D6:AW6,"×")</f>
        <v>7</v>
      </c>
      <c r="BD6" s="181">
        <f>AY6*2+BA6*1</f>
        <v>16</v>
      </c>
      <c r="BE6" s="52" t="s">
        <v>6</v>
      </c>
      <c r="BF6" s="52" t="s">
        <v>7</v>
      </c>
      <c r="BG6" s="184">
        <f>IF(BH6&gt;0,RANK(BH6,$BH$6:$BH$51),"")</f>
        <v>8</v>
      </c>
      <c r="BH6" s="181">
        <f>((BD6*1000)+(BE7*15)-BF7)/15</f>
        <v>1166.3333333333333</v>
      </c>
      <c r="BI6" s="167" t="s">
        <v>8</v>
      </c>
      <c r="BJ6" s="168">
        <v>16</v>
      </c>
      <c r="BK6" s="170" t="s">
        <v>24</v>
      </c>
    </row>
    <row r="7" spans="1:63" ht="9.75" customHeight="1">
      <c r="A7" s="182"/>
      <c r="B7" s="171"/>
      <c r="C7" s="53"/>
      <c r="D7" s="54"/>
      <c r="E7" s="55"/>
      <c r="F7" s="188"/>
      <c r="G7" s="11" t="s">
        <v>495</v>
      </c>
      <c r="H7" s="191"/>
      <c r="I7" s="188"/>
      <c r="J7" s="11" t="s">
        <v>495</v>
      </c>
      <c r="K7" s="191"/>
      <c r="L7" s="188"/>
      <c r="M7" s="11" t="s">
        <v>495</v>
      </c>
      <c r="N7" s="191"/>
      <c r="O7" s="188"/>
      <c r="P7" s="11" t="s">
        <v>495</v>
      </c>
      <c r="Q7" s="191"/>
      <c r="R7" s="188"/>
      <c r="S7" s="11" t="s">
        <v>495</v>
      </c>
      <c r="T7" s="191"/>
      <c r="U7" s="188"/>
      <c r="V7" s="11" t="s">
        <v>495</v>
      </c>
      <c r="W7" s="191"/>
      <c r="X7" s="188"/>
      <c r="Y7" s="11" t="s">
        <v>495</v>
      </c>
      <c r="Z7" s="191"/>
      <c r="AA7" s="188"/>
      <c r="AB7" s="11" t="s">
        <v>495</v>
      </c>
      <c r="AC7" s="191"/>
      <c r="AD7" s="188"/>
      <c r="AE7" s="11" t="s">
        <v>495</v>
      </c>
      <c r="AF7" s="191"/>
      <c r="AG7" s="188"/>
      <c r="AH7" s="11" t="s">
        <v>495</v>
      </c>
      <c r="AI7" s="191"/>
      <c r="AJ7" s="188"/>
      <c r="AK7" s="11" t="s">
        <v>495</v>
      </c>
      <c r="AL7" s="191"/>
      <c r="AM7" s="188"/>
      <c r="AN7" s="11" t="s">
        <v>495</v>
      </c>
      <c r="AO7" s="191"/>
      <c r="AP7" s="188"/>
      <c r="AQ7" s="11" t="s">
        <v>495</v>
      </c>
      <c r="AR7" s="191"/>
      <c r="AS7" s="188"/>
      <c r="AT7" s="11" t="s">
        <v>495</v>
      </c>
      <c r="AU7" s="191"/>
      <c r="AV7" s="188"/>
      <c r="AW7" s="11" t="s">
        <v>495</v>
      </c>
      <c r="AX7" s="191"/>
      <c r="AY7" s="173"/>
      <c r="AZ7" s="11" t="s">
        <v>2</v>
      </c>
      <c r="BA7" s="176"/>
      <c r="BB7" s="11" t="s">
        <v>2</v>
      </c>
      <c r="BC7" s="179"/>
      <c r="BD7" s="182"/>
      <c r="BE7" s="171">
        <f>F6+I6+L6+O6+R6+U6+X6+AA6+AD6+AG6+AJ6+AM6+AP6+AS6+AV6</f>
        <v>106</v>
      </c>
      <c r="BF7" s="171">
        <f>H6+K6+N6+Q6+T6+W6+Z6+AC6+AF6+AI6+AL6+AO6+AR6+AU6+AX6</f>
        <v>95</v>
      </c>
      <c r="BG7" s="185"/>
      <c r="BH7" s="182"/>
      <c r="BI7" s="167"/>
      <c r="BJ7" s="169"/>
      <c r="BK7" s="170"/>
    </row>
    <row r="8" spans="1:63" ht="9.75" customHeight="1" thickBot="1">
      <c r="A8" s="183"/>
      <c r="B8" s="171"/>
      <c r="C8" s="56"/>
      <c r="D8" s="57"/>
      <c r="E8" s="58"/>
      <c r="F8" s="189"/>
      <c r="G8" s="59"/>
      <c r="H8" s="192"/>
      <c r="I8" s="189"/>
      <c r="J8" s="59"/>
      <c r="K8" s="192"/>
      <c r="L8" s="189"/>
      <c r="M8" s="59"/>
      <c r="N8" s="192"/>
      <c r="O8" s="189"/>
      <c r="P8" s="59"/>
      <c r="Q8" s="192"/>
      <c r="R8" s="189"/>
      <c r="S8" s="59"/>
      <c r="T8" s="192"/>
      <c r="U8" s="189"/>
      <c r="V8" s="59"/>
      <c r="W8" s="192"/>
      <c r="X8" s="189"/>
      <c r="Y8" s="59"/>
      <c r="Z8" s="192"/>
      <c r="AA8" s="189"/>
      <c r="AB8" s="59"/>
      <c r="AC8" s="192"/>
      <c r="AD8" s="189"/>
      <c r="AE8" s="59"/>
      <c r="AF8" s="192"/>
      <c r="AG8" s="189"/>
      <c r="AH8" s="59"/>
      <c r="AI8" s="192"/>
      <c r="AJ8" s="189"/>
      <c r="AK8" s="59"/>
      <c r="AL8" s="192"/>
      <c r="AM8" s="189"/>
      <c r="AN8" s="59"/>
      <c r="AO8" s="192"/>
      <c r="AP8" s="189"/>
      <c r="AQ8" s="59"/>
      <c r="AR8" s="192"/>
      <c r="AS8" s="189"/>
      <c r="AT8" s="59"/>
      <c r="AU8" s="192"/>
      <c r="AV8" s="189"/>
      <c r="AW8" s="59"/>
      <c r="AX8" s="192"/>
      <c r="AY8" s="174"/>
      <c r="AZ8" s="59"/>
      <c r="BA8" s="177"/>
      <c r="BB8" s="59"/>
      <c r="BC8" s="180"/>
      <c r="BD8" s="183"/>
      <c r="BE8" s="171"/>
      <c r="BF8" s="171"/>
      <c r="BG8" s="186"/>
      <c r="BH8" s="183"/>
      <c r="BI8" s="167"/>
      <c r="BJ8" s="169"/>
      <c r="BK8" s="170"/>
    </row>
    <row r="9" spans="1:63" ht="9.75" customHeight="1" thickTop="1">
      <c r="A9" s="171">
        <v>2</v>
      </c>
      <c r="B9" s="171" t="str">
        <f>VLOOKUP(A9,'参加チーム名'!$B$5:$C$36,2,0)&amp;""</f>
        <v>WATSひまわり</v>
      </c>
      <c r="C9" s="187">
        <f>H6</f>
        <v>7</v>
      </c>
      <c r="D9" s="50" t="str">
        <f>IF(C9+E9&gt;0,IF(C9&gt;E9,"○",IF(C9&lt;E9,"×","△")),"")</f>
        <v>○</v>
      </c>
      <c r="E9" s="190">
        <f>F6</f>
        <v>4</v>
      </c>
      <c r="F9" s="47"/>
      <c r="G9" s="48"/>
      <c r="H9" s="49"/>
      <c r="I9" s="187">
        <f>'コート進行表2日目'!H28</f>
        <v>2</v>
      </c>
      <c r="J9" s="50" t="str">
        <f>IF(I9+K9&gt;0,IF(I9&gt;K9,"○",IF(I9&lt;K9,"×","△")),"")</f>
        <v>×</v>
      </c>
      <c r="K9" s="190">
        <f>'コート進行表2日目'!L28</f>
        <v>8</v>
      </c>
      <c r="L9" s="187">
        <f>'コート進行表2日目'!H24</f>
        <v>0</v>
      </c>
      <c r="M9" s="50" t="str">
        <f>IF(L9+N9&gt;0,IF(L9&gt;N9,"○",IF(L9&lt;N9,"×","△")),"")</f>
        <v>×</v>
      </c>
      <c r="N9" s="190">
        <f>'コート進行表2日目'!L24</f>
        <v>9</v>
      </c>
      <c r="O9" s="187">
        <f>'コート進行表1日目 '!H23</f>
        <v>4</v>
      </c>
      <c r="P9" s="50" t="str">
        <f>IF(O9+Q9&gt;0,IF(O9&gt;Q9,"○",IF(O9&lt;Q9,"×","△")),"")</f>
        <v>×</v>
      </c>
      <c r="Q9" s="190">
        <f>'コート進行表1日目 '!L23</f>
        <v>9</v>
      </c>
      <c r="R9" s="187">
        <f>'コート進行表1日目 '!H10</f>
        <v>7</v>
      </c>
      <c r="S9" s="50" t="str">
        <f>IF(R9+T9&gt;0,IF(R9&gt;T9,"○",IF(R9&lt;T9,"×","△")),"")</f>
        <v>△</v>
      </c>
      <c r="T9" s="190">
        <f>'コート進行表1日目 '!L10</f>
        <v>7</v>
      </c>
      <c r="U9" s="187">
        <f>'コート進行表1日目 '!H14</f>
        <v>4</v>
      </c>
      <c r="V9" s="50" t="str">
        <f>IF(U9+W9&gt;0,IF(U9&gt;W9,"○",IF(U9&lt;W9,"×","△")),"")</f>
        <v>×</v>
      </c>
      <c r="W9" s="190">
        <f>'コート進行表1日目 '!L14</f>
        <v>9</v>
      </c>
      <c r="X9" s="187">
        <f>'コート進行表1日目 '!H18</f>
        <v>5</v>
      </c>
      <c r="Y9" s="50" t="str">
        <f>IF(X9+Z9&gt;0,IF(X9&gt;Z9,"○",IF(X9&lt;Z9,"×","△")),"")</f>
        <v>×</v>
      </c>
      <c r="Z9" s="190">
        <f>'コート進行表1日目 '!L18</f>
        <v>7</v>
      </c>
      <c r="AA9" s="187">
        <f>'コート進行表1日目 '!H40</f>
        <v>2</v>
      </c>
      <c r="AB9" s="50" t="str">
        <f>IF(AA9+AC9&gt;0,IF(AA9&gt;AC9,"○",IF(AA9&lt;AC9,"×","△")),"")</f>
        <v>×</v>
      </c>
      <c r="AC9" s="190">
        <f>'コート進行表1日目 '!L40</f>
        <v>10</v>
      </c>
      <c r="AD9" s="187">
        <f>'コート進行表1日目 '!H27</f>
        <v>6</v>
      </c>
      <c r="AE9" s="50" t="str">
        <f>IF(AD9+AF9&gt;0,IF(AD9&gt;AF9,"○",IF(AD9&lt;AF9,"×","△")),"")</f>
        <v>×</v>
      </c>
      <c r="AF9" s="190">
        <f>'コート進行表1日目 '!L27</f>
        <v>9</v>
      </c>
      <c r="AG9" s="187">
        <f>'コート進行表1日目 '!H31</f>
        <v>8</v>
      </c>
      <c r="AH9" s="50" t="str">
        <f>IF(AG9+AI9&gt;0,IF(AG9&gt;AI9,"○",IF(AG9&lt;AI9,"×","△")),"")</f>
        <v>○</v>
      </c>
      <c r="AI9" s="190">
        <f>'コート進行表1日目 '!L31</f>
        <v>1</v>
      </c>
      <c r="AJ9" s="187">
        <f>'コート進行表1日目 '!H36</f>
        <v>5</v>
      </c>
      <c r="AK9" s="50" t="str">
        <f>IF(AJ9+AL9&gt;0,IF(AJ9&gt;AL9,"○",IF(AJ9&lt;AL9,"×","△")),"")</f>
        <v>×</v>
      </c>
      <c r="AL9" s="190">
        <f>'コート進行表1日目 '!L36</f>
        <v>10</v>
      </c>
      <c r="AM9" s="187">
        <f>'コート進行表1日目 '!H100</f>
        <v>8</v>
      </c>
      <c r="AN9" s="50" t="str">
        <f>IF(AM9+AO9&gt;0,IF(AM9&gt;AO9,"○",IF(AM9&lt;AO9,"×","△")),"")</f>
        <v>△</v>
      </c>
      <c r="AO9" s="190">
        <f>'コート進行表1日目 '!L100</f>
        <v>8</v>
      </c>
      <c r="AP9" s="187">
        <f>'コート進行表1日目 '!H97</f>
        <v>4</v>
      </c>
      <c r="AQ9" s="50" t="str">
        <f>IF(AP9+AR9&gt;0,IF(AP9&gt;AR9,"○",IF(AP9&lt;AR9,"×","△")),"")</f>
        <v>×</v>
      </c>
      <c r="AR9" s="190">
        <f>'コート進行表1日目 '!L97</f>
        <v>8</v>
      </c>
      <c r="AS9" s="187">
        <f>'コート進行表2日目'!H67</f>
        <v>4</v>
      </c>
      <c r="AT9" s="50" t="str">
        <f>IF(AS9+AU9&gt;0,IF(AS9&gt;AU9,"○",IF(AS9&lt;AU9,"×","△")),"")</f>
        <v>×</v>
      </c>
      <c r="AU9" s="190">
        <f>'コート進行表2日目'!L67</f>
        <v>8</v>
      </c>
      <c r="AV9" s="187">
        <f>'コート進行表2日目'!H64</f>
        <v>5</v>
      </c>
      <c r="AW9" s="50" t="str">
        <f>IF(AV9+AX9&gt;0,IF(AV9&gt;AX9,"○",IF(AV9&lt;AX9,"×","△")),"")</f>
        <v>×</v>
      </c>
      <c r="AX9" s="190">
        <f>'コート進行表2日目'!L64</f>
        <v>9</v>
      </c>
      <c r="AY9" s="172">
        <f>COUNTIF(D9:AW9,"○")</f>
        <v>2</v>
      </c>
      <c r="AZ9" s="51"/>
      <c r="BA9" s="175">
        <f>COUNTIF(D9:AW9,"△")</f>
        <v>2</v>
      </c>
      <c r="BB9" s="51"/>
      <c r="BC9" s="178">
        <f>COUNTIF(D9:AW9,"×")</f>
        <v>11</v>
      </c>
      <c r="BD9" s="181">
        <f>AY9*2+BA9*1</f>
        <v>6</v>
      </c>
      <c r="BE9" s="52" t="s">
        <v>6</v>
      </c>
      <c r="BF9" s="52" t="s">
        <v>7</v>
      </c>
      <c r="BG9" s="184">
        <f>IF(BH9&gt;0,RANK(BH9,$BH$6:$BH$51),"")</f>
        <v>14</v>
      </c>
      <c r="BH9" s="181">
        <f>((BD9*1000)+(BE10*15)-BF10)/15</f>
        <v>463.26666666666665</v>
      </c>
      <c r="BI9" s="167" t="s">
        <v>9</v>
      </c>
      <c r="BJ9" s="168">
        <v>4</v>
      </c>
      <c r="BK9" s="170" t="s">
        <v>24</v>
      </c>
    </row>
    <row r="10" spans="1:63" ht="9.75" customHeight="1">
      <c r="A10" s="171"/>
      <c r="B10" s="171"/>
      <c r="C10" s="188"/>
      <c r="D10" s="11" t="s">
        <v>495</v>
      </c>
      <c r="E10" s="191"/>
      <c r="F10" s="53"/>
      <c r="G10" s="54"/>
      <c r="H10" s="55"/>
      <c r="I10" s="188"/>
      <c r="J10" s="11" t="s">
        <v>495</v>
      </c>
      <c r="K10" s="191"/>
      <c r="L10" s="188"/>
      <c r="M10" s="11" t="s">
        <v>495</v>
      </c>
      <c r="N10" s="191"/>
      <c r="O10" s="188"/>
      <c r="P10" s="11" t="s">
        <v>495</v>
      </c>
      <c r="Q10" s="191"/>
      <c r="R10" s="188"/>
      <c r="S10" s="11" t="s">
        <v>495</v>
      </c>
      <c r="T10" s="191"/>
      <c r="U10" s="188"/>
      <c r="V10" s="11" t="s">
        <v>495</v>
      </c>
      <c r="W10" s="191"/>
      <c r="X10" s="188"/>
      <c r="Y10" s="11" t="s">
        <v>495</v>
      </c>
      <c r="Z10" s="191"/>
      <c r="AA10" s="188"/>
      <c r="AB10" s="11" t="s">
        <v>495</v>
      </c>
      <c r="AC10" s="191"/>
      <c r="AD10" s="188"/>
      <c r="AE10" s="11" t="s">
        <v>495</v>
      </c>
      <c r="AF10" s="191"/>
      <c r="AG10" s="188"/>
      <c r="AH10" s="11" t="s">
        <v>495</v>
      </c>
      <c r="AI10" s="191"/>
      <c r="AJ10" s="188"/>
      <c r="AK10" s="11" t="s">
        <v>495</v>
      </c>
      <c r="AL10" s="191"/>
      <c r="AM10" s="188"/>
      <c r="AN10" s="11" t="s">
        <v>495</v>
      </c>
      <c r="AO10" s="191"/>
      <c r="AP10" s="188"/>
      <c r="AQ10" s="11" t="s">
        <v>495</v>
      </c>
      <c r="AR10" s="191"/>
      <c r="AS10" s="188"/>
      <c r="AT10" s="11" t="s">
        <v>495</v>
      </c>
      <c r="AU10" s="191"/>
      <c r="AV10" s="188"/>
      <c r="AW10" s="11" t="s">
        <v>495</v>
      </c>
      <c r="AX10" s="191"/>
      <c r="AY10" s="173"/>
      <c r="AZ10" s="11" t="s">
        <v>2</v>
      </c>
      <c r="BA10" s="176"/>
      <c r="BB10" s="11" t="s">
        <v>2</v>
      </c>
      <c r="BC10" s="179"/>
      <c r="BD10" s="182"/>
      <c r="BE10" s="171">
        <f>C9+I9+L9+O9+R9+U9+X9+AA9+AD9+AG9+AJ9+AM9+AP9+AS9+AV9</f>
        <v>71</v>
      </c>
      <c r="BF10" s="171">
        <f>E9+K9+N9+Q9+T9+W9+Z9+AC9+AF9+AI9+AL9+AO9+AR9+AU9+AX9</f>
        <v>116</v>
      </c>
      <c r="BG10" s="185"/>
      <c r="BH10" s="182"/>
      <c r="BI10" s="167"/>
      <c r="BJ10" s="169"/>
      <c r="BK10" s="170"/>
    </row>
    <row r="11" spans="1:63" ht="9.75" customHeight="1" thickBot="1">
      <c r="A11" s="171"/>
      <c r="B11" s="171"/>
      <c r="C11" s="189"/>
      <c r="D11" s="59"/>
      <c r="E11" s="192"/>
      <c r="F11" s="56"/>
      <c r="G11" s="57"/>
      <c r="H11" s="58"/>
      <c r="I11" s="189"/>
      <c r="J11" s="59"/>
      <c r="K11" s="192"/>
      <c r="L11" s="189"/>
      <c r="M11" s="59"/>
      <c r="N11" s="192"/>
      <c r="O11" s="189"/>
      <c r="P11" s="59"/>
      <c r="Q11" s="192"/>
      <c r="R11" s="189"/>
      <c r="S11" s="59"/>
      <c r="T11" s="192"/>
      <c r="U11" s="189"/>
      <c r="V11" s="59"/>
      <c r="W11" s="192"/>
      <c r="X11" s="189"/>
      <c r="Y11" s="59"/>
      <c r="Z11" s="192"/>
      <c r="AA11" s="189"/>
      <c r="AB11" s="59"/>
      <c r="AC11" s="192"/>
      <c r="AD11" s="189"/>
      <c r="AE11" s="59"/>
      <c r="AF11" s="192"/>
      <c r="AG11" s="189"/>
      <c r="AH11" s="59"/>
      <c r="AI11" s="192"/>
      <c r="AJ11" s="189"/>
      <c r="AK11" s="59"/>
      <c r="AL11" s="192"/>
      <c r="AM11" s="189"/>
      <c r="AN11" s="59"/>
      <c r="AO11" s="192"/>
      <c r="AP11" s="189"/>
      <c r="AQ11" s="59"/>
      <c r="AR11" s="192"/>
      <c r="AS11" s="189"/>
      <c r="AT11" s="59"/>
      <c r="AU11" s="192"/>
      <c r="AV11" s="189"/>
      <c r="AW11" s="59"/>
      <c r="AX11" s="192"/>
      <c r="AY11" s="174"/>
      <c r="AZ11" s="59"/>
      <c r="BA11" s="177"/>
      <c r="BB11" s="59"/>
      <c r="BC11" s="180"/>
      <c r="BD11" s="183"/>
      <c r="BE11" s="171"/>
      <c r="BF11" s="171"/>
      <c r="BG11" s="186"/>
      <c r="BH11" s="183"/>
      <c r="BI11" s="167"/>
      <c r="BJ11" s="169"/>
      <c r="BK11" s="170"/>
    </row>
    <row r="12" spans="1:63" ht="9.75" customHeight="1" thickTop="1">
      <c r="A12" s="171">
        <v>3</v>
      </c>
      <c r="B12" s="171" t="str">
        <f>VLOOKUP(A12,'参加チーム名'!$B$5:$C$36,2,0)&amp;""</f>
        <v>台原レイカーズ</v>
      </c>
      <c r="C12" s="187">
        <f>K6</f>
        <v>6</v>
      </c>
      <c r="D12" s="50" t="str">
        <f>IF(C12+E12&gt;0,IF(C12&gt;E12,"○",IF(C12&lt;E12,"×","△")),"")</f>
        <v>×</v>
      </c>
      <c r="E12" s="190">
        <f>I6</f>
        <v>10</v>
      </c>
      <c r="F12" s="187">
        <f>K9</f>
        <v>8</v>
      </c>
      <c r="G12" s="50" t="str">
        <f>IF(F12+H12&gt;0,IF(F12&gt;H12,"○",IF(F12&lt;H12,"×","△")),"")</f>
        <v>○</v>
      </c>
      <c r="H12" s="190">
        <f>I9</f>
        <v>2</v>
      </c>
      <c r="I12" s="47"/>
      <c r="J12" s="48"/>
      <c r="K12" s="49"/>
      <c r="L12" s="187">
        <f>'コート進行表2日目'!H20</f>
        <v>4</v>
      </c>
      <c r="M12" s="50" t="str">
        <f>IF(L12+N12&gt;0,IF(L12&gt;N12,"○",IF(L12&lt;N12,"×","△")),"")</f>
        <v>×</v>
      </c>
      <c r="N12" s="190">
        <f>'コート進行表2日目'!L20</f>
        <v>11</v>
      </c>
      <c r="O12" s="187">
        <f>'コート進行表1日目 '!H19</f>
        <v>9</v>
      </c>
      <c r="P12" s="50" t="str">
        <f>IF(O12+Q12&gt;0,IF(O12&gt;Q12,"○",IF(O12&lt;Q12,"×","△")),"")</f>
        <v>△</v>
      </c>
      <c r="Q12" s="190">
        <f>'コート進行表1日目 '!L19</f>
        <v>9</v>
      </c>
      <c r="R12" s="187">
        <f>'コート進行表1日目 '!H24</f>
        <v>6</v>
      </c>
      <c r="S12" s="50" t="str">
        <f>IF(R12+T12&gt;0,IF(R12&gt;T12,"○",IF(R12&lt;T12,"×","△")),"")</f>
        <v>○</v>
      </c>
      <c r="T12" s="190">
        <f>'コート進行表1日目 '!L24</f>
        <v>5</v>
      </c>
      <c r="U12" s="187">
        <f>'コート進行表1日目 '!H11</f>
        <v>9</v>
      </c>
      <c r="V12" s="50" t="str">
        <f>IF(U12+W12&gt;0,IF(U12&gt;W12,"○",IF(U12&lt;W12,"×","△")),"")</f>
        <v>○</v>
      </c>
      <c r="W12" s="190">
        <f>'コート進行表1日目 '!L11</f>
        <v>8</v>
      </c>
      <c r="X12" s="187">
        <f>'コート進行表1日目 '!H15</f>
        <v>8</v>
      </c>
      <c r="Y12" s="50" t="str">
        <f>IF(X12+Z12&gt;0,IF(X12&gt;Z12,"○",IF(X12&lt;Z12,"×","△")),"")</f>
        <v>△</v>
      </c>
      <c r="Z12" s="190">
        <f>'コート進行表1日目 '!L15</f>
        <v>8</v>
      </c>
      <c r="AA12" s="187">
        <f>'コート進行表1日目 '!H37</f>
        <v>1</v>
      </c>
      <c r="AB12" s="50" t="str">
        <f>IF(AA12+AC12&gt;0,IF(AA12&gt;AC12,"○",IF(AA12&lt;AC12,"×","△")),"")</f>
        <v>×</v>
      </c>
      <c r="AC12" s="190">
        <f>'コート進行表1日目 '!L37</f>
        <v>8</v>
      </c>
      <c r="AD12" s="187">
        <f>'コート進行表1日目 '!H41</f>
        <v>9</v>
      </c>
      <c r="AE12" s="50" t="str">
        <f>IF(AD12+AF12&gt;0,IF(AD12&gt;AF12,"○",IF(AD12&lt;AF12,"×","△")),"")</f>
        <v>×</v>
      </c>
      <c r="AF12" s="190">
        <f>'コート進行表1日目 '!L41</f>
        <v>10</v>
      </c>
      <c r="AG12" s="187">
        <f>'コート進行表1日目 '!H28</f>
        <v>7</v>
      </c>
      <c r="AH12" s="50" t="str">
        <f>IF(AG12+AI12&gt;0,IF(AG12&gt;AI12,"○",IF(AG12&lt;AI12,"×","△")),"")</f>
        <v>○</v>
      </c>
      <c r="AI12" s="190">
        <f>'コート進行表1日目 '!L28</f>
        <v>5</v>
      </c>
      <c r="AJ12" s="187">
        <f>'コート進行表1日目 '!H33</f>
        <v>8</v>
      </c>
      <c r="AK12" s="50" t="str">
        <f>IF(AJ12+AL12&gt;0,IF(AJ12&gt;AL12,"○",IF(AJ12&lt;AL12,"×","△")),"")</f>
        <v>○</v>
      </c>
      <c r="AL12" s="190">
        <f>'コート進行表1日目 '!L33</f>
        <v>3</v>
      </c>
      <c r="AM12" s="187">
        <f>'コート進行表2日目'!H61</f>
        <v>5</v>
      </c>
      <c r="AN12" s="50" t="str">
        <f>IF(AM12+AO12&gt;0,IF(AM12&gt;AO12,"○",IF(AM12&lt;AO12,"×","△")),"")</f>
        <v>×</v>
      </c>
      <c r="AO12" s="190">
        <f>'コート進行表2日目'!L61</f>
        <v>8</v>
      </c>
      <c r="AP12" s="187">
        <f>'コート進行表1日目 '!H101</f>
        <v>6</v>
      </c>
      <c r="AQ12" s="50" t="str">
        <f>IF(AP12+AR12&gt;0,IF(AP12&gt;AR12,"○",IF(AP12&lt;AR12,"×","△")),"")</f>
        <v>×</v>
      </c>
      <c r="AR12" s="190">
        <f>'コート進行表1日目 '!L101</f>
        <v>11</v>
      </c>
      <c r="AS12" s="187">
        <f>'コート進行表1日目 '!H98</f>
        <v>4</v>
      </c>
      <c r="AT12" s="50" t="str">
        <f>IF(AS12+AU12&gt;0,IF(AS12&gt;AU12,"○",IF(AS12&lt;AU12,"×","△")),"")</f>
        <v>×</v>
      </c>
      <c r="AU12" s="190">
        <f>'コート進行表1日目 '!L98</f>
        <v>9</v>
      </c>
      <c r="AV12" s="187">
        <f>'コート進行表2日目'!H68</f>
        <v>2</v>
      </c>
      <c r="AW12" s="50" t="str">
        <f>IF(AV12+AX12&gt;0,IF(AV12&gt;AX12,"○",IF(AV12&lt;AX12,"×","△")),"")</f>
        <v>×</v>
      </c>
      <c r="AX12" s="190">
        <f>'コート進行表2日目'!L68</f>
        <v>7</v>
      </c>
      <c r="AY12" s="172">
        <f>COUNTIF(D12:AW12,"○")</f>
        <v>5</v>
      </c>
      <c r="AZ12" s="51"/>
      <c r="BA12" s="175">
        <f>COUNTIF(D12:AW12,"△")</f>
        <v>2</v>
      </c>
      <c r="BB12" s="51"/>
      <c r="BC12" s="178">
        <f>COUNTIF(D12:AW12,"×")</f>
        <v>8</v>
      </c>
      <c r="BD12" s="181">
        <f>AY12*2+BA12*1</f>
        <v>12</v>
      </c>
      <c r="BE12" s="52" t="s">
        <v>6</v>
      </c>
      <c r="BF12" s="52" t="s">
        <v>7</v>
      </c>
      <c r="BG12" s="184">
        <f>IF(BH12&gt;0,RANK(BH12,$BH$6:$BH$51),"")</f>
        <v>11</v>
      </c>
      <c r="BH12" s="181">
        <f>((BD12*1000)+(BE13*15)-BF13)/15</f>
        <v>884.4</v>
      </c>
      <c r="BI12" s="167" t="s">
        <v>10</v>
      </c>
      <c r="BJ12" s="168">
        <v>5</v>
      </c>
      <c r="BK12" s="170" t="s">
        <v>24</v>
      </c>
    </row>
    <row r="13" spans="1:63" ht="9.75" customHeight="1">
      <c r="A13" s="171"/>
      <c r="B13" s="171"/>
      <c r="C13" s="188"/>
      <c r="D13" s="11" t="s">
        <v>495</v>
      </c>
      <c r="E13" s="191"/>
      <c r="F13" s="188"/>
      <c r="G13" s="11" t="s">
        <v>495</v>
      </c>
      <c r="H13" s="191"/>
      <c r="I13" s="53"/>
      <c r="J13" s="54"/>
      <c r="K13" s="55"/>
      <c r="L13" s="188"/>
      <c r="M13" s="11" t="s">
        <v>495</v>
      </c>
      <c r="N13" s="191"/>
      <c r="O13" s="188"/>
      <c r="P13" s="11" t="s">
        <v>495</v>
      </c>
      <c r="Q13" s="191"/>
      <c r="R13" s="188"/>
      <c r="S13" s="11" t="s">
        <v>495</v>
      </c>
      <c r="T13" s="191"/>
      <c r="U13" s="188"/>
      <c r="V13" s="11" t="s">
        <v>495</v>
      </c>
      <c r="W13" s="191"/>
      <c r="X13" s="188"/>
      <c r="Y13" s="11" t="s">
        <v>495</v>
      </c>
      <c r="Z13" s="191"/>
      <c r="AA13" s="188"/>
      <c r="AB13" s="11" t="s">
        <v>495</v>
      </c>
      <c r="AC13" s="191"/>
      <c r="AD13" s="188"/>
      <c r="AE13" s="11" t="s">
        <v>495</v>
      </c>
      <c r="AF13" s="191"/>
      <c r="AG13" s="188"/>
      <c r="AH13" s="11" t="s">
        <v>495</v>
      </c>
      <c r="AI13" s="191"/>
      <c r="AJ13" s="188"/>
      <c r="AK13" s="11" t="s">
        <v>495</v>
      </c>
      <c r="AL13" s="191"/>
      <c r="AM13" s="188"/>
      <c r="AN13" s="11" t="s">
        <v>495</v>
      </c>
      <c r="AO13" s="191"/>
      <c r="AP13" s="188"/>
      <c r="AQ13" s="11" t="s">
        <v>495</v>
      </c>
      <c r="AR13" s="191"/>
      <c r="AS13" s="188"/>
      <c r="AT13" s="11" t="s">
        <v>495</v>
      </c>
      <c r="AU13" s="191"/>
      <c r="AV13" s="188"/>
      <c r="AW13" s="11" t="s">
        <v>495</v>
      </c>
      <c r="AX13" s="191"/>
      <c r="AY13" s="173"/>
      <c r="AZ13" s="11" t="s">
        <v>2</v>
      </c>
      <c r="BA13" s="176"/>
      <c r="BB13" s="11" t="s">
        <v>2</v>
      </c>
      <c r="BC13" s="179"/>
      <c r="BD13" s="182"/>
      <c r="BE13" s="171">
        <f>C12+F12+L12+O12+R12+U12+X12+AA12+AD12+AG12+AJ12+AM12+AP12+AS12+AV12</f>
        <v>92</v>
      </c>
      <c r="BF13" s="171">
        <f>E12+H12+N12+Q12+T12+W12+Z12+AC12+AF12+AI12+AL12+AO12+AR12+AU12+AX12</f>
        <v>114</v>
      </c>
      <c r="BG13" s="185"/>
      <c r="BH13" s="182"/>
      <c r="BI13" s="167"/>
      <c r="BJ13" s="169"/>
      <c r="BK13" s="170"/>
    </row>
    <row r="14" spans="1:63" ht="9.75" customHeight="1" thickBot="1">
      <c r="A14" s="171"/>
      <c r="B14" s="171"/>
      <c r="C14" s="189"/>
      <c r="D14" s="59"/>
      <c r="E14" s="192"/>
      <c r="F14" s="189"/>
      <c r="G14" s="59"/>
      <c r="H14" s="192"/>
      <c r="I14" s="56"/>
      <c r="J14" s="57"/>
      <c r="K14" s="58"/>
      <c r="L14" s="189"/>
      <c r="M14" s="59"/>
      <c r="N14" s="192"/>
      <c r="O14" s="189"/>
      <c r="P14" s="59"/>
      <c r="Q14" s="192"/>
      <c r="R14" s="189"/>
      <c r="S14" s="59"/>
      <c r="T14" s="192"/>
      <c r="U14" s="189"/>
      <c r="V14" s="59"/>
      <c r="W14" s="192"/>
      <c r="X14" s="189"/>
      <c r="Y14" s="59"/>
      <c r="Z14" s="192"/>
      <c r="AA14" s="189"/>
      <c r="AB14" s="59"/>
      <c r="AC14" s="192"/>
      <c r="AD14" s="189"/>
      <c r="AE14" s="59"/>
      <c r="AF14" s="192"/>
      <c r="AG14" s="189"/>
      <c r="AH14" s="59"/>
      <c r="AI14" s="192"/>
      <c r="AJ14" s="189"/>
      <c r="AK14" s="59"/>
      <c r="AL14" s="192"/>
      <c r="AM14" s="189"/>
      <c r="AN14" s="59"/>
      <c r="AO14" s="192"/>
      <c r="AP14" s="189"/>
      <c r="AQ14" s="59"/>
      <c r="AR14" s="192"/>
      <c r="AS14" s="189"/>
      <c r="AT14" s="59"/>
      <c r="AU14" s="192"/>
      <c r="AV14" s="189"/>
      <c r="AW14" s="59"/>
      <c r="AX14" s="192"/>
      <c r="AY14" s="174"/>
      <c r="AZ14" s="59"/>
      <c r="BA14" s="177"/>
      <c r="BB14" s="59"/>
      <c r="BC14" s="180"/>
      <c r="BD14" s="183"/>
      <c r="BE14" s="171"/>
      <c r="BF14" s="171"/>
      <c r="BG14" s="186"/>
      <c r="BH14" s="183"/>
      <c r="BI14" s="167"/>
      <c r="BJ14" s="169"/>
      <c r="BK14" s="170"/>
    </row>
    <row r="15" spans="1:63" ht="9.75" customHeight="1" thickTop="1">
      <c r="A15" s="171">
        <v>4</v>
      </c>
      <c r="B15" s="171" t="str">
        <f>VLOOKUP(A15,'参加チーム名'!$B$5:$C$36,2,0)&amp;""</f>
        <v>岩槻・F・ビクトリー</v>
      </c>
      <c r="C15" s="187">
        <f>N6</f>
        <v>8</v>
      </c>
      <c r="D15" s="50" t="str">
        <f>IF(C15+E15&gt;0,IF(C15&gt;E15,"○",IF(C15&lt;E15,"×","△")),"")</f>
        <v>○</v>
      </c>
      <c r="E15" s="190">
        <f>L6</f>
        <v>7</v>
      </c>
      <c r="F15" s="187">
        <f>N9</f>
        <v>9</v>
      </c>
      <c r="G15" s="50" t="str">
        <f>IF(F15+H15&gt;0,IF(F15&gt;H15,"○",IF(F15&lt;H15,"×","△")),"")</f>
        <v>○</v>
      </c>
      <c r="H15" s="190">
        <f>L9</f>
        <v>0</v>
      </c>
      <c r="I15" s="187">
        <f>N12</f>
        <v>11</v>
      </c>
      <c r="J15" s="50" t="str">
        <f>IF(I15+K15&gt;0,IF(I15&gt;K15,"○",IF(I15&lt;K15,"×","△")),"")</f>
        <v>○</v>
      </c>
      <c r="K15" s="190">
        <f>L12</f>
        <v>4</v>
      </c>
      <c r="L15" s="47"/>
      <c r="M15" s="48"/>
      <c r="N15" s="49"/>
      <c r="O15" s="187">
        <f>'コート進行表1日目 '!H16</f>
        <v>9</v>
      </c>
      <c r="P15" s="50" t="str">
        <f>IF(O15+Q15&gt;0,IF(O15&gt;Q15,"○",IF(O15&lt;Q15,"×","△")),"")</f>
        <v>○</v>
      </c>
      <c r="Q15" s="190">
        <f>'コート進行表1日目 '!L16</f>
        <v>5</v>
      </c>
      <c r="R15" s="187">
        <f>'コート進行表1日目 '!H20</f>
        <v>8</v>
      </c>
      <c r="S15" s="50" t="str">
        <f>IF(R15+T15&gt;0,IF(R15&gt;T15,"○",IF(R15&lt;T15,"×","△")),"")</f>
        <v>○</v>
      </c>
      <c r="T15" s="190">
        <f>'コート進行表1日目 '!L20</f>
        <v>4</v>
      </c>
      <c r="U15" s="187">
        <f>'コート進行表1日目 '!H25</f>
        <v>11</v>
      </c>
      <c r="V15" s="50" t="str">
        <f>IF(U15+W15&gt;0,IF(U15&gt;W15,"○",IF(U15&lt;W15,"×","△")),"")</f>
        <v>○</v>
      </c>
      <c r="W15" s="190">
        <f>'コート進行表1日目 '!L25</f>
        <v>4</v>
      </c>
      <c r="X15" s="187">
        <f>'コート進行表1日目 '!H12</f>
        <v>10</v>
      </c>
      <c r="Y15" s="50" t="str">
        <f>IF(X15+Z15&gt;0,IF(X15&gt;Z15,"○",IF(X15&lt;Z15,"×","△")),"")</f>
        <v>○</v>
      </c>
      <c r="Z15" s="190">
        <f>'コート進行表1日目 '!L12</f>
        <v>5</v>
      </c>
      <c r="AA15" s="187">
        <f>'コート進行表1日目 '!H34</f>
        <v>9</v>
      </c>
      <c r="AB15" s="50" t="str">
        <f>IF(AA15+AC15&gt;0,IF(AA15&gt;AC15,"○",IF(AA15&lt;AC15,"×","△")),"")</f>
        <v>○</v>
      </c>
      <c r="AC15" s="190">
        <f>'コート進行表1日目 '!L34</f>
        <v>8</v>
      </c>
      <c r="AD15" s="187">
        <f>'コート進行表1日目 '!H38</f>
        <v>11</v>
      </c>
      <c r="AE15" s="50" t="str">
        <f>IF(AD15+AF15&gt;0,IF(AD15&gt;AF15,"○",IF(AD15&lt;AF15,"×","△")),"")</f>
        <v>○</v>
      </c>
      <c r="AF15" s="190">
        <f>'コート進行表1日目 '!L38</f>
        <v>1</v>
      </c>
      <c r="AG15" s="187">
        <f>'コート進行表1日目 '!H43</f>
        <v>8</v>
      </c>
      <c r="AH15" s="50" t="str">
        <f>IF(AG15+AI15&gt;0,IF(AG15&gt;AI15,"○",IF(AG15&lt;AI15,"×","△")),"")</f>
        <v>○</v>
      </c>
      <c r="AI15" s="190">
        <f>'コート進行表1日目 '!L43</f>
        <v>3</v>
      </c>
      <c r="AJ15" s="187">
        <f>'コート進行表1日目 '!H29</f>
        <v>8</v>
      </c>
      <c r="AK15" s="50" t="str">
        <f>IF(AJ15+AL15&gt;0,IF(AJ15&gt;AL15,"○",IF(AJ15&lt;AL15,"×","△")),"")</f>
        <v>○</v>
      </c>
      <c r="AL15" s="190">
        <f>'コート進行表1日目 '!L29</f>
        <v>7</v>
      </c>
      <c r="AM15" s="187">
        <f>'コート進行表2日目'!H65</f>
        <v>7</v>
      </c>
      <c r="AN15" s="50" t="str">
        <f>IF(AM15+AO15&gt;0,IF(AM15&gt;AO15,"○",IF(AM15&lt;AO15,"×","△")),"")</f>
        <v>○</v>
      </c>
      <c r="AO15" s="190">
        <f>'コート進行表2日目'!L65</f>
        <v>5</v>
      </c>
      <c r="AP15" s="187">
        <f>'コート進行表2日目'!H62</f>
        <v>9</v>
      </c>
      <c r="AQ15" s="50" t="str">
        <f>IF(AP15+AR15&gt;0,IF(AP15&gt;AR15,"○",IF(AP15&lt;AR15,"×","△")),"")</f>
        <v>○</v>
      </c>
      <c r="AR15" s="190">
        <f>'コート進行表2日目'!L62</f>
        <v>4</v>
      </c>
      <c r="AS15" s="187">
        <f>'コート進行表1日目 '!H102</f>
        <v>6</v>
      </c>
      <c r="AT15" s="50" t="str">
        <f>IF(AS15+AU15&gt;0,IF(AS15&gt;AU15,"○",IF(AS15&lt;AU15,"×","△")),"")</f>
        <v>×</v>
      </c>
      <c r="AU15" s="190">
        <f>'コート進行表1日目 '!L102</f>
        <v>8</v>
      </c>
      <c r="AV15" s="187">
        <f>'コート進行表1日目 '!H99</f>
        <v>8</v>
      </c>
      <c r="AW15" s="50" t="str">
        <f>IF(AV15+AX15&gt;0,IF(AV15&gt;AX15,"○",IF(AV15&lt;AX15,"×","△")),"")</f>
        <v>×</v>
      </c>
      <c r="AX15" s="190">
        <f>'コート進行表1日目 '!L99</f>
        <v>9</v>
      </c>
      <c r="AY15" s="172">
        <f>COUNTIF(D15:AW15,"○")</f>
        <v>13</v>
      </c>
      <c r="AZ15" s="51"/>
      <c r="BA15" s="175">
        <f>COUNTIF(D15:AW15,"△")</f>
        <v>0</v>
      </c>
      <c r="BB15" s="51"/>
      <c r="BC15" s="178">
        <f>COUNTIF(D15:AW15,"×")</f>
        <v>2</v>
      </c>
      <c r="BD15" s="181">
        <f>AY15*2+BA15*1</f>
        <v>26</v>
      </c>
      <c r="BE15" s="52" t="s">
        <v>6</v>
      </c>
      <c r="BF15" s="52" t="s">
        <v>7</v>
      </c>
      <c r="BG15" s="184">
        <f>IF(BH15&gt;0,RANK(BH15,$BH$6:$BH$51),"")</f>
        <v>2</v>
      </c>
      <c r="BH15" s="181">
        <f>((BD15*1000)+(BE16*15)-BF16)/15</f>
        <v>1860.4</v>
      </c>
      <c r="BI15" s="167" t="s">
        <v>11</v>
      </c>
      <c r="BJ15" s="168">
        <v>9</v>
      </c>
      <c r="BK15" s="170" t="s">
        <v>24</v>
      </c>
    </row>
    <row r="16" spans="1:63" ht="9.75" customHeight="1">
      <c r="A16" s="171"/>
      <c r="B16" s="171"/>
      <c r="C16" s="188"/>
      <c r="D16" s="11" t="s">
        <v>495</v>
      </c>
      <c r="E16" s="191"/>
      <c r="F16" s="188"/>
      <c r="G16" s="11" t="s">
        <v>495</v>
      </c>
      <c r="H16" s="191"/>
      <c r="I16" s="188"/>
      <c r="J16" s="11" t="s">
        <v>495</v>
      </c>
      <c r="K16" s="191"/>
      <c r="L16" s="53"/>
      <c r="M16" s="54"/>
      <c r="N16" s="55"/>
      <c r="O16" s="188"/>
      <c r="P16" s="11" t="s">
        <v>495</v>
      </c>
      <c r="Q16" s="191"/>
      <c r="R16" s="188"/>
      <c r="S16" s="11" t="s">
        <v>495</v>
      </c>
      <c r="T16" s="191"/>
      <c r="U16" s="188"/>
      <c r="V16" s="11" t="s">
        <v>495</v>
      </c>
      <c r="W16" s="191"/>
      <c r="X16" s="188"/>
      <c r="Y16" s="11" t="s">
        <v>495</v>
      </c>
      <c r="Z16" s="191"/>
      <c r="AA16" s="188"/>
      <c r="AB16" s="11" t="s">
        <v>495</v>
      </c>
      <c r="AC16" s="191"/>
      <c r="AD16" s="188"/>
      <c r="AE16" s="11" t="s">
        <v>495</v>
      </c>
      <c r="AF16" s="191"/>
      <c r="AG16" s="188"/>
      <c r="AH16" s="11" t="s">
        <v>495</v>
      </c>
      <c r="AI16" s="191"/>
      <c r="AJ16" s="188"/>
      <c r="AK16" s="11" t="s">
        <v>495</v>
      </c>
      <c r="AL16" s="191"/>
      <c r="AM16" s="188"/>
      <c r="AN16" s="11" t="s">
        <v>495</v>
      </c>
      <c r="AO16" s="191"/>
      <c r="AP16" s="188"/>
      <c r="AQ16" s="11" t="s">
        <v>495</v>
      </c>
      <c r="AR16" s="191"/>
      <c r="AS16" s="188"/>
      <c r="AT16" s="11" t="s">
        <v>495</v>
      </c>
      <c r="AU16" s="191"/>
      <c r="AV16" s="188"/>
      <c r="AW16" s="11" t="s">
        <v>495</v>
      </c>
      <c r="AX16" s="191"/>
      <c r="AY16" s="173"/>
      <c r="AZ16" s="11" t="s">
        <v>2</v>
      </c>
      <c r="BA16" s="176"/>
      <c r="BB16" s="11" t="s">
        <v>2</v>
      </c>
      <c r="BC16" s="179"/>
      <c r="BD16" s="182"/>
      <c r="BE16" s="171">
        <f>C15+F15+I15+O15+R15+U15+X15+AA15+AD15+AG15+AJ15+AM15+AP15+AS15+AV15</f>
        <v>132</v>
      </c>
      <c r="BF16" s="171">
        <f>E15+H15+K15+Q15+T15+W15+Z15+AC15+AF15+AI15+AL15+AO15+AR15+AU15+AX15</f>
        <v>74</v>
      </c>
      <c r="BG16" s="185"/>
      <c r="BH16" s="182"/>
      <c r="BI16" s="167"/>
      <c r="BJ16" s="169"/>
      <c r="BK16" s="170"/>
    </row>
    <row r="17" spans="1:63" ht="9.75" customHeight="1" thickBot="1">
      <c r="A17" s="171"/>
      <c r="B17" s="171"/>
      <c r="C17" s="189"/>
      <c r="D17" s="59"/>
      <c r="E17" s="192"/>
      <c r="F17" s="189"/>
      <c r="G17" s="59"/>
      <c r="H17" s="192"/>
      <c r="I17" s="189"/>
      <c r="J17" s="59"/>
      <c r="K17" s="192"/>
      <c r="L17" s="56"/>
      <c r="M17" s="57"/>
      <c r="N17" s="58"/>
      <c r="O17" s="189"/>
      <c r="P17" s="59"/>
      <c r="Q17" s="192"/>
      <c r="R17" s="189"/>
      <c r="S17" s="59"/>
      <c r="T17" s="192"/>
      <c r="U17" s="189"/>
      <c r="V17" s="59"/>
      <c r="W17" s="192"/>
      <c r="X17" s="189"/>
      <c r="Y17" s="59"/>
      <c r="Z17" s="192"/>
      <c r="AA17" s="189"/>
      <c r="AB17" s="59"/>
      <c r="AC17" s="192"/>
      <c r="AD17" s="189"/>
      <c r="AE17" s="59"/>
      <c r="AF17" s="192"/>
      <c r="AG17" s="189"/>
      <c r="AH17" s="59"/>
      <c r="AI17" s="192"/>
      <c r="AJ17" s="189"/>
      <c r="AK17" s="59"/>
      <c r="AL17" s="192"/>
      <c r="AM17" s="189"/>
      <c r="AN17" s="59"/>
      <c r="AO17" s="192"/>
      <c r="AP17" s="189"/>
      <c r="AQ17" s="59"/>
      <c r="AR17" s="192"/>
      <c r="AS17" s="189"/>
      <c r="AT17" s="59"/>
      <c r="AU17" s="192"/>
      <c r="AV17" s="189"/>
      <c r="AW17" s="59"/>
      <c r="AX17" s="192"/>
      <c r="AY17" s="174"/>
      <c r="AZ17" s="59"/>
      <c r="BA17" s="177"/>
      <c r="BB17" s="59"/>
      <c r="BC17" s="180"/>
      <c r="BD17" s="183"/>
      <c r="BE17" s="171"/>
      <c r="BF17" s="171"/>
      <c r="BG17" s="186"/>
      <c r="BH17" s="183"/>
      <c r="BI17" s="167"/>
      <c r="BJ17" s="169"/>
      <c r="BK17" s="170"/>
    </row>
    <row r="18" spans="1:63" ht="9.75" customHeight="1" thickTop="1">
      <c r="A18" s="171">
        <v>5</v>
      </c>
      <c r="B18" s="171" t="str">
        <f>VLOOKUP(A18,'参加チーム名'!$B$5:$C$36,2,0)&amp;""</f>
        <v>岩沼西ファイターズ</v>
      </c>
      <c r="C18" s="187">
        <f>Q6</f>
        <v>10</v>
      </c>
      <c r="D18" s="50" t="str">
        <f>IF(C18+E18&gt;0,IF(C18&gt;E18,"○",IF(C18&lt;E18,"×","△")),"")</f>
        <v>○</v>
      </c>
      <c r="E18" s="190">
        <f>O6</f>
        <v>5</v>
      </c>
      <c r="F18" s="187">
        <f>Q9</f>
        <v>9</v>
      </c>
      <c r="G18" s="50" t="str">
        <f>IF(F18+H18&gt;0,IF(F18&gt;H18,"○",IF(F18&lt;H18,"×","△")),"")</f>
        <v>○</v>
      </c>
      <c r="H18" s="190">
        <f>O9</f>
        <v>4</v>
      </c>
      <c r="I18" s="187">
        <f>Q12</f>
        <v>9</v>
      </c>
      <c r="J18" s="50" t="str">
        <f>IF(I18+K18&gt;0,IF(I18&gt;K18,"○",IF(I18&lt;K18,"×","△")),"")</f>
        <v>△</v>
      </c>
      <c r="K18" s="190">
        <f>O12</f>
        <v>9</v>
      </c>
      <c r="L18" s="187">
        <f>Q15</f>
        <v>5</v>
      </c>
      <c r="M18" s="50" t="str">
        <f>IF(L18+N18&gt;0,IF(L18&gt;N18,"○",IF(L18&lt;N18,"×","△")),"")</f>
        <v>×</v>
      </c>
      <c r="N18" s="190">
        <f>O15</f>
        <v>9</v>
      </c>
      <c r="O18" s="47"/>
      <c r="P18" s="48"/>
      <c r="Q18" s="49"/>
      <c r="R18" s="187">
        <f>'コート進行表2日目'!H18</f>
        <v>11</v>
      </c>
      <c r="S18" s="50" t="str">
        <f>IF(R18+T18&gt;0,IF(R18&gt;T18,"○",IF(R18&lt;T18,"×","△")),"")</f>
        <v>○</v>
      </c>
      <c r="T18" s="190">
        <f>'コート進行表2日目'!L18</f>
        <v>2</v>
      </c>
      <c r="U18" s="187">
        <f>'コート進行表2日目'!H23</f>
        <v>9</v>
      </c>
      <c r="V18" s="50" t="str">
        <f>IF(U18+W18&gt;0,IF(U18&gt;W18,"○",IF(U18&lt;W18,"×","△")),"")</f>
        <v>○</v>
      </c>
      <c r="W18" s="190">
        <f>'コート進行表2日目'!L23</f>
        <v>8</v>
      </c>
      <c r="X18" s="187">
        <f>'コート進行表2日目'!H27</f>
        <v>8</v>
      </c>
      <c r="Y18" s="50" t="str">
        <f>IF(X18+Z18&gt;0,IF(X18&gt;Z18,"○",IF(X18&lt;Z18,"×","△")),"")</f>
        <v>○</v>
      </c>
      <c r="Z18" s="190">
        <f>'コート進行表2日目'!L27</f>
        <v>3</v>
      </c>
      <c r="AA18" s="187">
        <f>'コート進行表1日目 '!H44</f>
        <v>7</v>
      </c>
      <c r="AB18" s="50" t="str">
        <f>IF(AA18+AC18&gt;0,IF(AA18&gt;AC18,"○",IF(AA18&lt;AC18,"×","△")),"")</f>
        <v>○</v>
      </c>
      <c r="AC18" s="190">
        <f>'コート進行表1日目 '!L44</f>
        <v>6</v>
      </c>
      <c r="AD18" s="187">
        <f>'コート進行表2日目'!H14</f>
        <v>11</v>
      </c>
      <c r="AE18" s="50" t="str">
        <f>IF(AD18+AF18&gt;0,IF(AD18&gt;AF18,"○",IF(AD18&lt;AF18,"×","△")),"")</f>
        <v>○</v>
      </c>
      <c r="AF18" s="190">
        <f>'コート進行表2日目'!L14</f>
        <v>3</v>
      </c>
      <c r="AG18" s="187">
        <f>'コート進行表2日目'!H11</f>
        <v>9</v>
      </c>
      <c r="AH18" s="50" t="str">
        <f>IF(AG18+AI18&gt;0,IF(AG18&gt;AI18,"○",IF(AG18&lt;AI18,"×","△")),"")</f>
        <v>○</v>
      </c>
      <c r="AI18" s="190">
        <f>'コート進行表2日目'!L11</f>
        <v>5</v>
      </c>
      <c r="AJ18" s="187">
        <f>'コート進行表1日目 '!H51</f>
        <v>7</v>
      </c>
      <c r="AK18" s="50" t="str">
        <f>IF(AJ18+AL18&gt;0,IF(AJ18&gt;AL18,"○",IF(AJ18&lt;AL18,"×","△")),"")</f>
        <v>×</v>
      </c>
      <c r="AL18" s="190">
        <f>'コート進行表1日目 '!L51</f>
        <v>11</v>
      </c>
      <c r="AM18" s="187">
        <f>'コート進行表1日目 '!H78</f>
        <v>8</v>
      </c>
      <c r="AN18" s="50" t="str">
        <f>IF(AM18+AO18&gt;0,IF(AM18&gt;AO18,"○",IF(AM18&lt;AO18,"×","△")),"")</f>
        <v>○</v>
      </c>
      <c r="AO18" s="190">
        <f>'コート進行表1日目 '!L78</f>
        <v>7</v>
      </c>
      <c r="AP18" s="187">
        <f>'コート進行表1日目 '!H82</f>
        <v>5</v>
      </c>
      <c r="AQ18" s="50" t="str">
        <f>IF(AP18+AR18&gt;0,IF(AP18&gt;AR18,"○",IF(AP18&lt;AR18,"×","△")),"")</f>
        <v>×</v>
      </c>
      <c r="AR18" s="190">
        <f>'コート進行表1日目 '!L82</f>
        <v>9</v>
      </c>
      <c r="AS18" s="187">
        <f>'コート進行表1日目 '!H87</f>
        <v>11</v>
      </c>
      <c r="AT18" s="50" t="str">
        <f>IF(AS18+AU18&gt;0,IF(AS18&gt;AU18,"○",IF(AS18&lt;AU18,"×","△")),"")</f>
        <v>○</v>
      </c>
      <c r="AU18" s="190">
        <f>'コート進行表1日目 '!L87</f>
        <v>5</v>
      </c>
      <c r="AV18" s="187">
        <f>'コート進行表1日目 '!H91</f>
        <v>10</v>
      </c>
      <c r="AW18" s="50" t="str">
        <f>IF(AV18+AX18&gt;0,IF(AV18&gt;AX18,"○",IF(AV18&lt;AX18,"×","△")),"")</f>
        <v>○</v>
      </c>
      <c r="AX18" s="190">
        <f>'コート進行表1日目 '!L91</f>
        <v>7</v>
      </c>
      <c r="AY18" s="172">
        <f>COUNTIF(D18:AW18,"○")</f>
        <v>11</v>
      </c>
      <c r="AZ18" s="51"/>
      <c r="BA18" s="175">
        <f>COUNTIF(D18:AW18,"△")</f>
        <v>1</v>
      </c>
      <c r="BB18" s="51"/>
      <c r="BC18" s="178">
        <f>COUNTIF(D18:AW18,"×")</f>
        <v>3</v>
      </c>
      <c r="BD18" s="181">
        <f>AY18*2+BA18*1</f>
        <v>23</v>
      </c>
      <c r="BE18" s="52" t="s">
        <v>6</v>
      </c>
      <c r="BF18" s="52" t="s">
        <v>7</v>
      </c>
      <c r="BG18" s="184">
        <f>IF(BH18&gt;0,RANK(BH18,$BH$6:$BH$51),"")</f>
        <v>3</v>
      </c>
      <c r="BH18" s="181">
        <f>((BD18*1000)+(BE19*15)-BF19)/15</f>
        <v>1656.1333333333334</v>
      </c>
      <c r="BI18" s="167" t="s">
        <v>12</v>
      </c>
      <c r="BJ18" s="168">
        <v>12</v>
      </c>
      <c r="BK18" s="170" t="s">
        <v>24</v>
      </c>
    </row>
    <row r="19" spans="1:63" ht="9.75" customHeight="1">
      <c r="A19" s="171"/>
      <c r="B19" s="171"/>
      <c r="C19" s="188"/>
      <c r="D19" s="11" t="s">
        <v>495</v>
      </c>
      <c r="E19" s="191"/>
      <c r="F19" s="188"/>
      <c r="G19" s="11" t="s">
        <v>495</v>
      </c>
      <c r="H19" s="191"/>
      <c r="I19" s="188"/>
      <c r="J19" s="11" t="s">
        <v>495</v>
      </c>
      <c r="K19" s="191"/>
      <c r="L19" s="188"/>
      <c r="M19" s="11" t="s">
        <v>495</v>
      </c>
      <c r="N19" s="191"/>
      <c r="O19" s="53"/>
      <c r="P19" s="54"/>
      <c r="Q19" s="55"/>
      <c r="R19" s="188"/>
      <c r="S19" s="11" t="s">
        <v>495</v>
      </c>
      <c r="T19" s="191"/>
      <c r="U19" s="188"/>
      <c r="V19" s="11" t="s">
        <v>495</v>
      </c>
      <c r="W19" s="191"/>
      <c r="X19" s="188"/>
      <c r="Y19" s="11" t="s">
        <v>495</v>
      </c>
      <c r="Z19" s="191"/>
      <c r="AA19" s="188"/>
      <c r="AB19" s="11" t="s">
        <v>495</v>
      </c>
      <c r="AC19" s="191"/>
      <c r="AD19" s="188"/>
      <c r="AE19" s="11" t="s">
        <v>495</v>
      </c>
      <c r="AF19" s="191"/>
      <c r="AG19" s="188"/>
      <c r="AH19" s="11" t="s">
        <v>495</v>
      </c>
      <c r="AI19" s="191"/>
      <c r="AJ19" s="188"/>
      <c r="AK19" s="11" t="s">
        <v>495</v>
      </c>
      <c r="AL19" s="191"/>
      <c r="AM19" s="188"/>
      <c r="AN19" s="11" t="s">
        <v>495</v>
      </c>
      <c r="AO19" s="191"/>
      <c r="AP19" s="188"/>
      <c r="AQ19" s="11" t="s">
        <v>495</v>
      </c>
      <c r="AR19" s="191"/>
      <c r="AS19" s="188"/>
      <c r="AT19" s="11" t="s">
        <v>495</v>
      </c>
      <c r="AU19" s="191"/>
      <c r="AV19" s="188"/>
      <c r="AW19" s="11" t="s">
        <v>495</v>
      </c>
      <c r="AX19" s="191"/>
      <c r="AY19" s="173"/>
      <c r="AZ19" s="11" t="s">
        <v>2</v>
      </c>
      <c r="BA19" s="176"/>
      <c r="BB19" s="11" t="s">
        <v>2</v>
      </c>
      <c r="BC19" s="179"/>
      <c r="BD19" s="182"/>
      <c r="BE19" s="171">
        <f>C18+F18+I18+L18+R18+U18+X18+AA18+AD18+AG18+AJ18+AM18+AP18+AS18+AV18</f>
        <v>129</v>
      </c>
      <c r="BF19" s="171">
        <f>E18+H18+K18+N18+T18+W18+Z18+AC18+AF18+AI18+AL18+AO18+AR18+AU18+AX18</f>
        <v>93</v>
      </c>
      <c r="BG19" s="185"/>
      <c r="BH19" s="182"/>
      <c r="BI19" s="167"/>
      <c r="BJ19" s="169"/>
      <c r="BK19" s="170"/>
    </row>
    <row r="20" spans="1:63" ht="9.75" customHeight="1" thickBot="1">
      <c r="A20" s="171"/>
      <c r="B20" s="171"/>
      <c r="C20" s="189"/>
      <c r="D20" s="59"/>
      <c r="E20" s="192"/>
      <c r="F20" s="189"/>
      <c r="G20" s="59"/>
      <c r="H20" s="192"/>
      <c r="I20" s="189"/>
      <c r="J20" s="59"/>
      <c r="K20" s="192"/>
      <c r="L20" s="189"/>
      <c r="M20" s="59"/>
      <c r="N20" s="192"/>
      <c r="O20" s="56"/>
      <c r="P20" s="57"/>
      <c r="Q20" s="58"/>
      <c r="R20" s="189"/>
      <c r="S20" s="59"/>
      <c r="T20" s="192"/>
      <c r="U20" s="189"/>
      <c r="V20" s="59"/>
      <c r="W20" s="192"/>
      <c r="X20" s="189"/>
      <c r="Y20" s="59"/>
      <c r="Z20" s="192"/>
      <c r="AA20" s="189"/>
      <c r="AB20" s="59"/>
      <c r="AC20" s="192"/>
      <c r="AD20" s="189"/>
      <c r="AE20" s="59"/>
      <c r="AF20" s="192"/>
      <c r="AG20" s="189"/>
      <c r="AH20" s="59"/>
      <c r="AI20" s="192"/>
      <c r="AJ20" s="189"/>
      <c r="AK20" s="59"/>
      <c r="AL20" s="192"/>
      <c r="AM20" s="189"/>
      <c r="AN20" s="59"/>
      <c r="AO20" s="192"/>
      <c r="AP20" s="189"/>
      <c r="AQ20" s="59"/>
      <c r="AR20" s="192"/>
      <c r="AS20" s="189"/>
      <c r="AT20" s="59"/>
      <c r="AU20" s="192"/>
      <c r="AV20" s="189"/>
      <c r="AW20" s="59"/>
      <c r="AX20" s="192"/>
      <c r="AY20" s="174"/>
      <c r="AZ20" s="59"/>
      <c r="BA20" s="177"/>
      <c r="BB20" s="59"/>
      <c r="BC20" s="180"/>
      <c r="BD20" s="183"/>
      <c r="BE20" s="171"/>
      <c r="BF20" s="171"/>
      <c r="BG20" s="186"/>
      <c r="BH20" s="183"/>
      <c r="BI20" s="167"/>
      <c r="BJ20" s="169"/>
      <c r="BK20" s="170"/>
    </row>
    <row r="21" spans="1:63" ht="9.75" customHeight="1" thickTop="1">
      <c r="A21" s="171">
        <v>6</v>
      </c>
      <c r="B21" s="171" t="str">
        <f>VLOOKUP(A21,'参加チーム名'!$B$5:$C$36,2,0)&amp;""</f>
        <v>浜田フェニックス</v>
      </c>
      <c r="C21" s="187">
        <f>T6</f>
        <v>6</v>
      </c>
      <c r="D21" s="50" t="str">
        <f>IF(C21+E21&gt;0,IF(C21&gt;E21,"○",IF(C21&lt;E21,"×","△")),"")</f>
        <v>×</v>
      </c>
      <c r="E21" s="190">
        <f>R6</f>
        <v>7</v>
      </c>
      <c r="F21" s="187">
        <f>T9</f>
        <v>7</v>
      </c>
      <c r="G21" s="50" t="str">
        <f>IF(F21+H21&gt;0,IF(F21&gt;H21,"○",IF(F21&lt;H21,"×","△")),"")</f>
        <v>△</v>
      </c>
      <c r="H21" s="190">
        <f>R9</f>
        <v>7</v>
      </c>
      <c r="I21" s="187">
        <f>T12</f>
        <v>5</v>
      </c>
      <c r="J21" s="50" t="str">
        <f>IF(I21+K21&gt;0,IF(I21&gt;K21,"○",IF(I21&lt;K21,"×","△")),"")</f>
        <v>×</v>
      </c>
      <c r="K21" s="190">
        <f>R12</f>
        <v>6</v>
      </c>
      <c r="L21" s="187">
        <f>T15</f>
        <v>4</v>
      </c>
      <c r="M21" s="50" t="str">
        <f>IF(L21+N21&gt;0,IF(L21&gt;N21,"○",IF(L21&lt;N21,"×","△")),"")</f>
        <v>×</v>
      </c>
      <c r="N21" s="190">
        <f>R15</f>
        <v>8</v>
      </c>
      <c r="O21" s="187">
        <f>T18</f>
        <v>2</v>
      </c>
      <c r="P21" s="50" t="str">
        <f>IF(O21+Q21&gt;0,IF(O21&gt;Q21,"○",IF(O21&lt;Q21,"×","△")),"")</f>
        <v>×</v>
      </c>
      <c r="Q21" s="190">
        <f>R18</f>
        <v>11</v>
      </c>
      <c r="R21" s="47"/>
      <c r="S21" s="48"/>
      <c r="T21" s="49"/>
      <c r="U21" s="187">
        <f>'コート進行表2日目'!H29</f>
        <v>5</v>
      </c>
      <c r="V21" s="50" t="str">
        <f>IF(U21+W21&gt;0,IF(U21&gt;W21,"○",IF(U21&lt;W21,"×","△")),"")</f>
        <v>×</v>
      </c>
      <c r="W21" s="190">
        <f>'コート進行表2日目'!L29</f>
        <v>7</v>
      </c>
      <c r="X21" s="187">
        <f>'コート進行表2日目'!H25</f>
        <v>3</v>
      </c>
      <c r="Y21" s="50" t="str">
        <f>IF(X21+Z21&gt;0,IF(X21&gt;Z21,"○",IF(X21&lt;Z21,"×","△")),"")</f>
        <v>×</v>
      </c>
      <c r="Z21" s="190">
        <f>'コート進行表2日目'!L25</f>
        <v>10</v>
      </c>
      <c r="AA21" s="187">
        <f>'コート進行表1日目 '!H48</f>
        <v>7</v>
      </c>
      <c r="AB21" s="50" t="str">
        <f>IF(AA21+AC21&gt;0,IF(AA21&gt;AC21,"○",IF(AA21&lt;AC21,"×","△")),"")</f>
        <v>×</v>
      </c>
      <c r="AC21" s="190">
        <f>'コート進行表1日目 '!L48</f>
        <v>10</v>
      </c>
      <c r="AD21" s="187">
        <f>'コート進行表1日目 '!H45</f>
        <v>8</v>
      </c>
      <c r="AE21" s="50" t="str">
        <f>IF(AD21+AF21&gt;0,IF(AD21&gt;AF21,"○",IF(AD21&lt;AF21,"×","△")),"")</f>
        <v>○</v>
      </c>
      <c r="AF21" s="190">
        <f>'コート進行表1日目 '!L45</f>
        <v>5</v>
      </c>
      <c r="AG21" s="187">
        <f>'コート進行表2日目'!H15</f>
        <v>7</v>
      </c>
      <c r="AH21" s="50" t="str">
        <f>IF(AG21+AI21&gt;0,IF(AG21&gt;AI21,"○",IF(AG21&lt;AI21,"×","△")),"")</f>
        <v>○</v>
      </c>
      <c r="AI21" s="190">
        <f>'コート進行表2日目'!L15</f>
        <v>3</v>
      </c>
      <c r="AJ21" s="187">
        <f>'コート進行表2日目'!H12</f>
        <v>5</v>
      </c>
      <c r="AK21" s="50" t="str">
        <f>IF(AJ21+AL21&gt;0,IF(AJ21&gt;AL21,"○",IF(AJ21&lt;AL21,"×","△")),"")</f>
        <v>×</v>
      </c>
      <c r="AL21" s="190">
        <f>'コート進行表2日目'!L12</f>
        <v>8</v>
      </c>
      <c r="AM21" s="187">
        <f>'コート進行表1日目 '!H92</f>
        <v>4</v>
      </c>
      <c r="AN21" s="50" t="str">
        <f>IF(AM21+AO21&gt;0,IF(AM21&gt;AO21,"○",IF(AM21&lt;AO21,"×","△")),"")</f>
        <v>×</v>
      </c>
      <c r="AO21" s="190">
        <f>'コート進行表1日目 '!L92</f>
        <v>11</v>
      </c>
      <c r="AP21" s="187">
        <f>'コート進行表1日目 '!H79</f>
        <v>6</v>
      </c>
      <c r="AQ21" s="50" t="str">
        <f>IF(AP21+AR21&gt;0,IF(AP21&gt;AR21,"○",IF(AP21&lt;AR21,"×","△")),"")</f>
        <v>×</v>
      </c>
      <c r="AR21" s="190">
        <f>'コート進行表1日目 '!L79</f>
        <v>9</v>
      </c>
      <c r="AS21" s="187">
        <f>'コート進行表1日目 '!H83</f>
        <v>4</v>
      </c>
      <c r="AT21" s="50" t="str">
        <f>IF(AS21+AU21&gt;0,IF(AS21&gt;AU21,"○",IF(AS21&lt;AU21,"×","△")),"")</f>
        <v>×</v>
      </c>
      <c r="AU21" s="190">
        <f>'コート進行表1日目 '!L83</f>
        <v>10</v>
      </c>
      <c r="AV21" s="187">
        <f>'コート進行表1日目 '!H88</f>
        <v>5</v>
      </c>
      <c r="AW21" s="50" t="str">
        <f>IF(AV21+AX21&gt;0,IF(AV21&gt;AX21,"○",IF(AV21&lt;AX21,"×","△")),"")</f>
        <v>×</v>
      </c>
      <c r="AX21" s="190">
        <f>'コート進行表1日目 '!L88</f>
        <v>9</v>
      </c>
      <c r="AY21" s="172">
        <f>COUNTIF(D21:AW21,"○")</f>
        <v>2</v>
      </c>
      <c r="AZ21" s="51"/>
      <c r="BA21" s="175">
        <f>COUNTIF(D21:AW21,"△")</f>
        <v>1</v>
      </c>
      <c r="BB21" s="51"/>
      <c r="BC21" s="178">
        <f>COUNTIF(D21:AW21,"×")</f>
        <v>12</v>
      </c>
      <c r="BD21" s="181">
        <f>AY21*2+BA21*1</f>
        <v>5</v>
      </c>
      <c r="BE21" s="52" t="s">
        <v>6</v>
      </c>
      <c r="BF21" s="52" t="s">
        <v>7</v>
      </c>
      <c r="BG21" s="184">
        <f>IF(BH21&gt;0,RANK(BH21,$BH$6:$BH$51),"")</f>
        <v>15</v>
      </c>
      <c r="BH21" s="181">
        <f>((BD21*1000)+(BE22*15)-BF22)/15</f>
        <v>403.26666666666665</v>
      </c>
      <c r="BI21" s="167" t="s">
        <v>13</v>
      </c>
      <c r="BJ21" s="168">
        <v>14</v>
      </c>
      <c r="BK21" s="170" t="s">
        <v>24</v>
      </c>
    </row>
    <row r="22" spans="1:63" ht="9.75" customHeight="1">
      <c r="A22" s="171"/>
      <c r="B22" s="171"/>
      <c r="C22" s="188"/>
      <c r="D22" s="11" t="s">
        <v>495</v>
      </c>
      <c r="E22" s="191"/>
      <c r="F22" s="188"/>
      <c r="G22" s="11" t="s">
        <v>495</v>
      </c>
      <c r="H22" s="191"/>
      <c r="I22" s="188"/>
      <c r="J22" s="11" t="s">
        <v>495</v>
      </c>
      <c r="K22" s="191"/>
      <c r="L22" s="188"/>
      <c r="M22" s="11" t="s">
        <v>495</v>
      </c>
      <c r="N22" s="191"/>
      <c r="O22" s="188"/>
      <c r="P22" s="11" t="s">
        <v>495</v>
      </c>
      <c r="Q22" s="191"/>
      <c r="R22" s="53"/>
      <c r="S22" s="54"/>
      <c r="T22" s="55"/>
      <c r="U22" s="188"/>
      <c r="V22" s="11" t="s">
        <v>495</v>
      </c>
      <c r="W22" s="191"/>
      <c r="X22" s="188"/>
      <c r="Y22" s="11" t="s">
        <v>495</v>
      </c>
      <c r="Z22" s="191"/>
      <c r="AA22" s="188"/>
      <c r="AB22" s="11" t="s">
        <v>495</v>
      </c>
      <c r="AC22" s="191"/>
      <c r="AD22" s="188"/>
      <c r="AE22" s="11" t="s">
        <v>495</v>
      </c>
      <c r="AF22" s="191"/>
      <c r="AG22" s="188"/>
      <c r="AH22" s="11" t="s">
        <v>495</v>
      </c>
      <c r="AI22" s="191"/>
      <c r="AJ22" s="188"/>
      <c r="AK22" s="11" t="s">
        <v>495</v>
      </c>
      <c r="AL22" s="191"/>
      <c r="AM22" s="188"/>
      <c r="AN22" s="11" t="s">
        <v>495</v>
      </c>
      <c r="AO22" s="191"/>
      <c r="AP22" s="188"/>
      <c r="AQ22" s="11" t="s">
        <v>495</v>
      </c>
      <c r="AR22" s="191"/>
      <c r="AS22" s="188"/>
      <c r="AT22" s="11" t="s">
        <v>495</v>
      </c>
      <c r="AU22" s="191"/>
      <c r="AV22" s="188"/>
      <c r="AW22" s="11" t="s">
        <v>495</v>
      </c>
      <c r="AX22" s="191"/>
      <c r="AY22" s="173"/>
      <c r="AZ22" s="11" t="s">
        <v>2</v>
      </c>
      <c r="BA22" s="176"/>
      <c r="BB22" s="11" t="s">
        <v>2</v>
      </c>
      <c r="BC22" s="179"/>
      <c r="BD22" s="182"/>
      <c r="BE22" s="171">
        <f>C21+F21+I21+L21+O21+U21+X21+AA21+AD21+AG21+AJ21+AM21+AP21+AS21+AV21</f>
        <v>78</v>
      </c>
      <c r="BF22" s="171">
        <f>E21+H21+K21+N21+Q21+W21+Z21+AC21+AF21+AI21+AL21+AO21+AR21+AU21+AX21</f>
        <v>121</v>
      </c>
      <c r="BG22" s="185"/>
      <c r="BH22" s="182"/>
      <c r="BI22" s="167"/>
      <c r="BJ22" s="169"/>
      <c r="BK22" s="170"/>
    </row>
    <row r="23" spans="1:63" ht="9.75" customHeight="1" thickBot="1">
      <c r="A23" s="171"/>
      <c r="B23" s="171"/>
      <c r="C23" s="189"/>
      <c r="D23" s="59"/>
      <c r="E23" s="192"/>
      <c r="F23" s="189"/>
      <c r="G23" s="59"/>
      <c r="H23" s="192"/>
      <c r="I23" s="189"/>
      <c r="J23" s="59"/>
      <c r="K23" s="192"/>
      <c r="L23" s="189"/>
      <c r="M23" s="59"/>
      <c r="N23" s="192"/>
      <c r="O23" s="189"/>
      <c r="P23" s="59"/>
      <c r="Q23" s="192"/>
      <c r="R23" s="56"/>
      <c r="S23" s="57"/>
      <c r="T23" s="58"/>
      <c r="U23" s="189"/>
      <c r="V23" s="59"/>
      <c r="W23" s="192"/>
      <c r="X23" s="189"/>
      <c r="Y23" s="59"/>
      <c r="Z23" s="192"/>
      <c r="AA23" s="189"/>
      <c r="AB23" s="59"/>
      <c r="AC23" s="192"/>
      <c r="AD23" s="189"/>
      <c r="AE23" s="59"/>
      <c r="AF23" s="192"/>
      <c r="AG23" s="189"/>
      <c r="AH23" s="59"/>
      <c r="AI23" s="192"/>
      <c r="AJ23" s="189"/>
      <c r="AK23" s="59"/>
      <c r="AL23" s="192"/>
      <c r="AM23" s="189"/>
      <c r="AN23" s="59"/>
      <c r="AO23" s="192"/>
      <c r="AP23" s="189"/>
      <c r="AQ23" s="59"/>
      <c r="AR23" s="192"/>
      <c r="AS23" s="189"/>
      <c r="AT23" s="59"/>
      <c r="AU23" s="192"/>
      <c r="AV23" s="189"/>
      <c r="AW23" s="59"/>
      <c r="AX23" s="192"/>
      <c r="AY23" s="174"/>
      <c r="AZ23" s="59"/>
      <c r="BA23" s="177"/>
      <c r="BB23" s="59"/>
      <c r="BC23" s="180"/>
      <c r="BD23" s="183"/>
      <c r="BE23" s="171"/>
      <c r="BF23" s="171"/>
      <c r="BG23" s="186"/>
      <c r="BH23" s="183"/>
      <c r="BI23" s="167"/>
      <c r="BJ23" s="169"/>
      <c r="BK23" s="170"/>
    </row>
    <row r="24" spans="1:63" ht="9.75" customHeight="1" thickTop="1">
      <c r="A24" s="171">
        <v>7</v>
      </c>
      <c r="B24" s="171" t="str">
        <f>VLOOKUP(A24,'参加チーム名'!$B$5:$C$36,2,0)&amp;""</f>
        <v>杉小キャイーンブラザーズ</v>
      </c>
      <c r="C24" s="187">
        <f>W6</f>
        <v>3</v>
      </c>
      <c r="D24" s="50" t="str">
        <f>IF(C24+E24&gt;0,IF(C24&gt;E24,"○",IF(C24&lt;E24,"×","△")),"")</f>
        <v>×</v>
      </c>
      <c r="E24" s="190">
        <f>U6</f>
        <v>9</v>
      </c>
      <c r="F24" s="187">
        <f>W9</f>
        <v>9</v>
      </c>
      <c r="G24" s="50" t="str">
        <f>IF(F24+H24&gt;0,IF(F24&gt;H24,"○",IF(F24&lt;H24,"×","△")),"")</f>
        <v>○</v>
      </c>
      <c r="H24" s="190">
        <f>U9</f>
        <v>4</v>
      </c>
      <c r="I24" s="187">
        <f>W12</f>
        <v>8</v>
      </c>
      <c r="J24" s="50" t="str">
        <f>IF(I24+K24&gt;0,IF(I24&gt;K24,"○",IF(I24&lt;K24,"×","△")),"")</f>
        <v>×</v>
      </c>
      <c r="K24" s="190">
        <f>U12</f>
        <v>9</v>
      </c>
      <c r="L24" s="187">
        <f>W15</f>
        <v>4</v>
      </c>
      <c r="M24" s="50" t="str">
        <f>IF(L24+N24&gt;0,IF(L24&gt;N24,"○",IF(L24&lt;N24,"×","△")),"")</f>
        <v>×</v>
      </c>
      <c r="N24" s="190">
        <f>U15</f>
        <v>11</v>
      </c>
      <c r="O24" s="187">
        <f>W18</f>
        <v>8</v>
      </c>
      <c r="P24" s="50" t="str">
        <f>IF(O24+Q24&gt;0,IF(O24&gt;Q24,"○",IF(O24&lt;Q24,"×","△")),"")</f>
        <v>×</v>
      </c>
      <c r="Q24" s="190">
        <f>U18</f>
        <v>9</v>
      </c>
      <c r="R24" s="187">
        <f>W21</f>
        <v>7</v>
      </c>
      <c r="S24" s="50" t="str">
        <f>IF(R24+T24&gt;0,IF(R24&gt;T24,"○",IF(R24&lt;T24,"×","△")),"")</f>
        <v>○</v>
      </c>
      <c r="T24" s="190">
        <f>U21</f>
        <v>5</v>
      </c>
      <c r="U24" s="47"/>
      <c r="V24" s="48"/>
      <c r="W24" s="49"/>
      <c r="X24" s="187">
        <f>'コート進行表2日目'!H21</f>
        <v>8</v>
      </c>
      <c r="Y24" s="50" t="str">
        <f>IF(X24+Z24&gt;0,IF(X24&gt;Z24,"○",IF(X24&lt;Z24,"×","△")),"")</f>
        <v>△</v>
      </c>
      <c r="Z24" s="190">
        <f>'コート進行表2日目'!L21</f>
        <v>8</v>
      </c>
      <c r="AA24" s="187">
        <f>'コート進行表2日目'!H9</f>
        <v>10</v>
      </c>
      <c r="AB24" s="50" t="str">
        <f>IF(AA24+AC24&gt;0,IF(AA24&gt;AC24,"○",IF(AA24&lt;AC24,"×","△")),"")</f>
        <v>○</v>
      </c>
      <c r="AC24" s="190">
        <f>'コート進行表2日目'!L9</f>
        <v>9</v>
      </c>
      <c r="AD24" s="187">
        <f>'コート進行表1日目 '!H49</f>
        <v>9</v>
      </c>
      <c r="AE24" s="50" t="str">
        <f>IF(AD24+AF24&gt;0,IF(AD24&gt;AF24,"○",IF(AD24&lt;AF24,"×","△")),"")</f>
        <v>×</v>
      </c>
      <c r="AF24" s="190">
        <f>'コート進行表1日目 '!L49</f>
        <v>11</v>
      </c>
      <c r="AG24" s="187">
        <f>'コート進行表1日目 '!H46</f>
        <v>9</v>
      </c>
      <c r="AH24" s="50" t="str">
        <f>IF(AG24+AI24&gt;0,IF(AG24&gt;AI24,"○",IF(AG24&lt;AI24,"×","△")),"")</f>
        <v>○</v>
      </c>
      <c r="AI24" s="190">
        <f>'コート進行表1日目 '!L46</f>
        <v>7</v>
      </c>
      <c r="AJ24" s="187">
        <f>'コート進行表2日目'!H16</f>
        <v>6</v>
      </c>
      <c r="AK24" s="50" t="str">
        <f>IF(AJ24+AL24&gt;0,IF(AJ24&gt;AL24,"○",IF(AJ24&lt;AL24,"×","△")),"")</f>
        <v>×</v>
      </c>
      <c r="AL24" s="190">
        <f>'コート進行表2日目'!L16</f>
        <v>8</v>
      </c>
      <c r="AM24" s="187">
        <f>'コート進行表1日目 '!H89</f>
        <v>7</v>
      </c>
      <c r="AN24" s="50" t="str">
        <f>IF(AM24+AO24&gt;0,IF(AM24&gt;AO24,"○",IF(AM24&lt;AO24,"×","△")),"")</f>
        <v>×</v>
      </c>
      <c r="AO24" s="190">
        <f>'コート進行表1日目 '!L89</f>
        <v>8</v>
      </c>
      <c r="AP24" s="187">
        <f>'コート進行表1日目 '!H93</f>
        <v>4</v>
      </c>
      <c r="AQ24" s="50" t="str">
        <f>IF(AP24+AR24&gt;0,IF(AP24&gt;AR24,"○",IF(AP24&lt;AR24,"×","△")),"")</f>
        <v>×</v>
      </c>
      <c r="AR24" s="190">
        <f>'コート進行表1日目 '!L93</f>
        <v>7</v>
      </c>
      <c r="AS24" s="187">
        <f>'コート進行表1日目 '!H80</f>
        <v>6</v>
      </c>
      <c r="AT24" s="50" t="str">
        <f>IF(AS24+AU24&gt;0,IF(AS24&gt;AU24,"○",IF(AS24&lt;AU24,"×","△")),"")</f>
        <v>×</v>
      </c>
      <c r="AU24" s="190">
        <f>'コート進行表1日目 '!L80</f>
        <v>10</v>
      </c>
      <c r="AV24" s="187">
        <f>'コート進行表1日目 '!H85</f>
        <v>6</v>
      </c>
      <c r="AW24" s="50" t="str">
        <f>IF(AV24+AX24&gt;0,IF(AV24&gt;AX24,"○",IF(AV24&lt;AX24,"×","△")),"")</f>
        <v>×</v>
      </c>
      <c r="AX24" s="190">
        <f>'コート進行表1日目 '!L85</f>
        <v>9</v>
      </c>
      <c r="AY24" s="172">
        <f>COUNTIF(D24:AW24,"○")</f>
        <v>4</v>
      </c>
      <c r="AZ24" s="51"/>
      <c r="BA24" s="175">
        <f>COUNTIF(D24:AW24,"△")</f>
        <v>1</v>
      </c>
      <c r="BB24" s="51"/>
      <c r="BC24" s="178">
        <f>COUNTIF(D24:AW24,"×")</f>
        <v>10</v>
      </c>
      <c r="BD24" s="181">
        <f>AY24*2+BA24*1</f>
        <v>9</v>
      </c>
      <c r="BE24" s="52" t="s">
        <v>6</v>
      </c>
      <c r="BF24" s="52" t="s">
        <v>7</v>
      </c>
      <c r="BG24" s="184">
        <f>IF(BH24&gt;0,RANK(BH24,$BH$6:$BH$51),"")</f>
        <v>12</v>
      </c>
      <c r="BH24" s="181">
        <f>((BD24*1000)+(BE25*15)-BF25)/15</f>
        <v>695.7333333333333</v>
      </c>
      <c r="BI24" s="167" t="s">
        <v>14</v>
      </c>
      <c r="BJ24" s="168">
        <v>15</v>
      </c>
      <c r="BK24" s="170" t="s">
        <v>24</v>
      </c>
    </row>
    <row r="25" spans="1:63" ht="9.75" customHeight="1">
      <c r="A25" s="171"/>
      <c r="B25" s="171"/>
      <c r="C25" s="188"/>
      <c r="D25" s="11" t="s">
        <v>495</v>
      </c>
      <c r="E25" s="191"/>
      <c r="F25" s="188"/>
      <c r="G25" s="11" t="s">
        <v>495</v>
      </c>
      <c r="H25" s="191"/>
      <c r="I25" s="188"/>
      <c r="J25" s="11" t="s">
        <v>495</v>
      </c>
      <c r="K25" s="191"/>
      <c r="L25" s="188"/>
      <c r="M25" s="11" t="s">
        <v>495</v>
      </c>
      <c r="N25" s="191"/>
      <c r="O25" s="188"/>
      <c r="P25" s="11" t="s">
        <v>495</v>
      </c>
      <c r="Q25" s="191"/>
      <c r="R25" s="188"/>
      <c r="S25" s="11" t="s">
        <v>495</v>
      </c>
      <c r="T25" s="191"/>
      <c r="U25" s="53"/>
      <c r="V25" s="54"/>
      <c r="W25" s="55"/>
      <c r="X25" s="188"/>
      <c r="Y25" s="11" t="s">
        <v>495</v>
      </c>
      <c r="Z25" s="191"/>
      <c r="AA25" s="188"/>
      <c r="AB25" s="11" t="s">
        <v>495</v>
      </c>
      <c r="AC25" s="191"/>
      <c r="AD25" s="188"/>
      <c r="AE25" s="11" t="s">
        <v>495</v>
      </c>
      <c r="AF25" s="191"/>
      <c r="AG25" s="188"/>
      <c r="AH25" s="11" t="s">
        <v>495</v>
      </c>
      <c r="AI25" s="191"/>
      <c r="AJ25" s="188"/>
      <c r="AK25" s="11" t="s">
        <v>495</v>
      </c>
      <c r="AL25" s="191"/>
      <c r="AM25" s="188"/>
      <c r="AN25" s="11" t="s">
        <v>495</v>
      </c>
      <c r="AO25" s="191"/>
      <c r="AP25" s="188"/>
      <c r="AQ25" s="11" t="s">
        <v>495</v>
      </c>
      <c r="AR25" s="191"/>
      <c r="AS25" s="188"/>
      <c r="AT25" s="11" t="s">
        <v>495</v>
      </c>
      <c r="AU25" s="191"/>
      <c r="AV25" s="188"/>
      <c r="AW25" s="11" t="s">
        <v>495</v>
      </c>
      <c r="AX25" s="191"/>
      <c r="AY25" s="173"/>
      <c r="AZ25" s="11" t="s">
        <v>2</v>
      </c>
      <c r="BA25" s="176"/>
      <c r="BB25" s="11" t="s">
        <v>2</v>
      </c>
      <c r="BC25" s="179"/>
      <c r="BD25" s="182"/>
      <c r="BE25" s="171">
        <f>C24+F24+I24+L24+O24+R24+X24+AA24+AD24+AG24+AJ24+AM24+AP24+AS24+AV24</f>
        <v>104</v>
      </c>
      <c r="BF25" s="171">
        <f>E24+H24+K24+N24+Q24+T24+Z24+AC24+AF24+AI24+AL24+AO24+AR24+AU24+AX24</f>
        <v>124</v>
      </c>
      <c r="BG25" s="185"/>
      <c r="BH25" s="182"/>
      <c r="BI25" s="167"/>
      <c r="BJ25" s="169"/>
      <c r="BK25" s="170"/>
    </row>
    <row r="26" spans="1:63" ht="9.75" customHeight="1" thickBot="1">
      <c r="A26" s="171"/>
      <c r="B26" s="171"/>
      <c r="C26" s="189"/>
      <c r="D26" s="59"/>
      <c r="E26" s="192"/>
      <c r="F26" s="189"/>
      <c r="G26" s="59"/>
      <c r="H26" s="192"/>
      <c r="I26" s="189"/>
      <c r="J26" s="59"/>
      <c r="K26" s="192"/>
      <c r="L26" s="189"/>
      <c r="M26" s="59"/>
      <c r="N26" s="192"/>
      <c r="O26" s="189"/>
      <c r="P26" s="59"/>
      <c r="Q26" s="192"/>
      <c r="R26" s="189"/>
      <c r="S26" s="59"/>
      <c r="T26" s="192"/>
      <c r="U26" s="56"/>
      <c r="V26" s="57"/>
      <c r="W26" s="58"/>
      <c r="X26" s="189"/>
      <c r="Y26" s="59"/>
      <c r="Z26" s="192"/>
      <c r="AA26" s="189"/>
      <c r="AB26" s="59"/>
      <c r="AC26" s="192"/>
      <c r="AD26" s="189"/>
      <c r="AE26" s="59"/>
      <c r="AF26" s="192"/>
      <c r="AG26" s="189"/>
      <c r="AH26" s="59"/>
      <c r="AI26" s="192"/>
      <c r="AJ26" s="189"/>
      <c r="AK26" s="59"/>
      <c r="AL26" s="192"/>
      <c r="AM26" s="189"/>
      <c r="AN26" s="59"/>
      <c r="AO26" s="192"/>
      <c r="AP26" s="189"/>
      <c r="AQ26" s="59"/>
      <c r="AR26" s="192"/>
      <c r="AS26" s="189"/>
      <c r="AT26" s="59"/>
      <c r="AU26" s="192"/>
      <c r="AV26" s="189"/>
      <c r="AW26" s="59"/>
      <c r="AX26" s="192"/>
      <c r="AY26" s="174"/>
      <c r="AZ26" s="59"/>
      <c r="BA26" s="177"/>
      <c r="BB26" s="59"/>
      <c r="BC26" s="180"/>
      <c r="BD26" s="183"/>
      <c r="BE26" s="171"/>
      <c r="BF26" s="171"/>
      <c r="BG26" s="186"/>
      <c r="BH26" s="183"/>
      <c r="BI26" s="167"/>
      <c r="BJ26" s="169"/>
      <c r="BK26" s="170"/>
    </row>
    <row r="27" spans="1:63" ht="9.75" customHeight="1" thickTop="1">
      <c r="A27" s="171">
        <v>8</v>
      </c>
      <c r="B27" s="171" t="str">
        <f>VLOOKUP(A27,'参加チーム名'!$B$5:$C$36,2,0)&amp;""</f>
        <v>NSOミラクルファイターズ</v>
      </c>
      <c r="C27" s="187">
        <f>Z6</f>
        <v>6</v>
      </c>
      <c r="D27" s="50" t="str">
        <f>IF(C27+E27&gt;0,IF(C27&gt;E27,"○",IF(C27&lt;E27,"×","△")),"")</f>
        <v>×</v>
      </c>
      <c r="E27" s="190">
        <f>X6</f>
        <v>8</v>
      </c>
      <c r="F27" s="187">
        <f>Z9</f>
        <v>7</v>
      </c>
      <c r="G27" s="50" t="str">
        <f>IF(F27+H27&gt;0,IF(F27&gt;H27,"○",IF(F27&lt;H27,"×","△")),"")</f>
        <v>○</v>
      </c>
      <c r="H27" s="190">
        <f>X9</f>
        <v>5</v>
      </c>
      <c r="I27" s="187">
        <f>Z12</f>
        <v>8</v>
      </c>
      <c r="J27" s="50" t="str">
        <f>IF(I27+K27&gt;0,IF(I27&gt;K27,"○",IF(I27&lt;K27,"×","△")),"")</f>
        <v>△</v>
      </c>
      <c r="K27" s="190">
        <f>X12</f>
        <v>8</v>
      </c>
      <c r="L27" s="187">
        <f>Z15</f>
        <v>5</v>
      </c>
      <c r="M27" s="50" t="str">
        <f>IF(L27+N27&gt;0,IF(L27&gt;N27,"○",IF(L27&lt;N27,"×","△")),"")</f>
        <v>×</v>
      </c>
      <c r="N27" s="190">
        <f>X15</f>
        <v>10</v>
      </c>
      <c r="O27" s="187">
        <f>Z18</f>
        <v>3</v>
      </c>
      <c r="P27" s="50" t="str">
        <f>IF(O27+Q27&gt;0,IF(O27&gt;Q27,"○",IF(O27&lt;Q27,"×","△")),"")</f>
        <v>×</v>
      </c>
      <c r="Q27" s="190">
        <f>X18</f>
        <v>8</v>
      </c>
      <c r="R27" s="187">
        <f>Z21</f>
        <v>10</v>
      </c>
      <c r="S27" s="50" t="str">
        <f>IF(R27+T27&gt;0,IF(R27&gt;T27,"○",IF(R27&lt;T27,"×","△")),"")</f>
        <v>○</v>
      </c>
      <c r="T27" s="190">
        <f>X21</f>
        <v>3</v>
      </c>
      <c r="U27" s="187">
        <f>Z24</f>
        <v>8</v>
      </c>
      <c r="V27" s="50" t="str">
        <f>IF(U27+W27&gt;0,IF(U27&gt;W27,"○",IF(U27&lt;W27,"×","△")),"")</f>
        <v>△</v>
      </c>
      <c r="W27" s="190">
        <f>X24</f>
        <v>8</v>
      </c>
      <c r="X27" s="47"/>
      <c r="Y27" s="48"/>
      <c r="Z27" s="49"/>
      <c r="AA27" s="187">
        <f>'コート進行表2日目'!H13</f>
        <v>5</v>
      </c>
      <c r="AB27" s="50" t="str">
        <f>IF(AA27+AC27&gt;0,IF(AA27&gt;AC27,"○",IF(AA27&lt;AC27,"×","△")),"")</f>
        <v>×</v>
      </c>
      <c r="AC27" s="190">
        <f>'コート進行表2日目'!L13</f>
        <v>10</v>
      </c>
      <c r="AD27" s="187">
        <f>'コート進行表2日目'!H10</f>
        <v>9</v>
      </c>
      <c r="AE27" s="50" t="str">
        <f>IF(AD27+AF27&gt;0,IF(AD27&gt;AF27,"○",IF(AD27&lt;AF27,"×","△")),"")</f>
        <v>○</v>
      </c>
      <c r="AF27" s="190">
        <f>'コート進行表2日目'!L10</f>
        <v>8</v>
      </c>
      <c r="AG27" s="187">
        <f>'コート進行表1日目 '!H50</f>
        <v>9</v>
      </c>
      <c r="AH27" s="50" t="str">
        <f>IF(AG27+AI27&gt;0,IF(AG27&gt;AI27,"○",IF(AG27&lt;AI27,"×","△")),"")</f>
        <v>○</v>
      </c>
      <c r="AI27" s="190">
        <f>'コート進行表1日目 '!L50</f>
        <v>5</v>
      </c>
      <c r="AJ27" s="187">
        <f>'コート進行表1日目 '!H47</f>
        <v>8</v>
      </c>
      <c r="AK27" s="50" t="str">
        <f>IF(AJ27+AL27&gt;0,IF(AJ27&gt;AL27,"○",IF(AJ27&lt;AL27,"×","△")),"")</f>
        <v>×</v>
      </c>
      <c r="AL27" s="190">
        <f>'コート進行表1日目 '!L47</f>
        <v>9</v>
      </c>
      <c r="AM27" s="187">
        <f>'コート進行表1日目 '!H86</f>
        <v>3</v>
      </c>
      <c r="AN27" s="50" t="str">
        <f>IF(AM27+AO27&gt;0,IF(AM27&gt;AO27,"○",IF(AM27&lt;AO27,"×","△")),"")</f>
        <v>×</v>
      </c>
      <c r="AO27" s="190">
        <f>'コート進行表1日目 '!L86</f>
        <v>9</v>
      </c>
      <c r="AP27" s="187">
        <f>'コート進行表1日目 '!H90</f>
        <v>10</v>
      </c>
      <c r="AQ27" s="50" t="str">
        <f>IF(AP27+AR27&gt;0,IF(AP27&gt;AR27,"○",IF(AP27&lt;AR27,"×","△")),"")</f>
        <v>○</v>
      </c>
      <c r="AR27" s="190">
        <f>'コート進行表1日目 '!L90</f>
        <v>9</v>
      </c>
      <c r="AS27" s="187">
        <f>'コート進行表1日目 '!H95</f>
        <v>8</v>
      </c>
      <c r="AT27" s="50" t="str">
        <f>IF(AS27+AU27&gt;0,IF(AS27&gt;AU27,"○",IF(AS27&lt;AU27,"×","△")),"")</f>
        <v>○</v>
      </c>
      <c r="AU27" s="190">
        <f>'コート進行表1日目 '!L95</f>
        <v>7</v>
      </c>
      <c r="AV27" s="187">
        <f>'コート進行表1日目 '!H81</f>
        <v>6</v>
      </c>
      <c r="AW27" s="50" t="str">
        <f>IF(AV27+AX27&gt;0,IF(AV27&gt;AX27,"○",IF(AV27&lt;AX27,"×","△")),"")</f>
        <v>×</v>
      </c>
      <c r="AX27" s="190">
        <f>'コート進行表1日目 '!L81</f>
        <v>10</v>
      </c>
      <c r="AY27" s="172">
        <f>COUNTIF(D27:AW27,"○")</f>
        <v>6</v>
      </c>
      <c r="AZ27" s="51"/>
      <c r="BA27" s="175">
        <f>COUNTIF(D27:AW27,"△")</f>
        <v>2</v>
      </c>
      <c r="BB27" s="51"/>
      <c r="BC27" s="178">
        <f>COUNTIF(D27:AW27,"×")</f>
        <v>7</v>
      </c>
      <c r="BD27" s="181">
        <f>AY27*2+BA27*1</f>
        <v>14</v>
      </c>
      <c r="BE27" s="52" t="s">
        <v>6</v>
      </c>
      <c r="BF27" s="52" t="s">
        <v>7</v>
      </c>
      <c r="BG27" s="184">
        <f>IF(BH27&gt;0,RANK(BH27,$BH$6:$BH$51),"")</f>
        <v>10</v>
      </c>
      <c r="BH27" s="181">
        <f>((BD27*1000)+(BE28*15)-BF28)/15</f>
        <v>1030.5333333333333</v>
      </c>
      <c r="BI27" s="167" t="s">
        <v>15</v>
      </c>
      <c r="BJ27" s="168">
        <v>1</v>
      </c>
      <c r="BK27" s="170" t="s">
        <v>24</v>
      </c>
    </row>
    <row r="28" spans="1:63" ht="9.75" customHeight="1">
      <c r="A28" s="171"/>
      <c r="B28" s="171"/>
      <c r="C28" s="188"/>
      <c r="D28" s="11" t="s">
        <v>495</v>
      </c>
      <c r="E28" s="191"/>
      <c r="F28" s="188"/>
      <c r="G28" s="11" t="s">
        <v>495</v>
      </c>
      <c r="H28" s="191"/>
      <c r="I28" s="188"/>
      <c r="J28" s="11" t="s">
        <v>495</v>
      </c>
      <c r="K28" s="191"/>
      <c r="L28" s="188"/>
      <c r="M28" s="11" t="s">
        <v>495</v>
      </c>
      <c r="N28" s="191"/>
      <c r="O28" s="188"/>
      <c r="P28" s="11" t="s">
        <v>495</v>
      </c>
      <c r="Q28" s="191"/>
      <c r="R28" s="188"/>
      <c r="S28" s="11" t="s">
        <v>495</v>
      </c>
      <c r="T28" s="191"/>
      <c r="U28" s="188"/>
      <c r="V28" s="11" t="s">
        <v>495</v>
      </c>
      <c r="W28" s="191"/>
      <c r="X28" s="53"/>
      <c r="Y28" s="54"/>
      <c r="Z28" s="55"/>
      <c r="AA28" s="188"/>
      <c r="AB28" s="11" t="s">
        <v>495</v>
      </c>
      <c r="AC28" s="191"/>
      <c r="AD28" s="188"/>
      <c r="AE28" s="11" t="s">
        <v>495</v>
      </c>
      <c r="AF28" s="191"/>
      <c r="AG28" s="188"/>
      <c r="AH28" s="11" t="s">
        <v>495</v>
      </c>
      <c r="AI28" s="191"/>
      <c r="AJ28" s="188"/>
      <c r="AK28" s="11" t="s">
        <v>495</v>
      </c>
      <c r="AL28" s="191"/>
      <c r="AM28" s="188"/>
      <c r="AN28" s="11" t="s">
        <v>495</v>
      </c>
      <c r="AO28" s="191"/>
      <c r="AP28" s="188"/>
      <c r="AQ28" s="11" t="s">
        <v>495</v>
      </c>
      <c r="AR28" s="191"/>
      <c r="AS28" s="188"/>
      <c r="AT28" s="11" t="s">
        <v>495</v>
      </c>
      <c r="AU28" s="191"/>
      <c r="AV28" s="188"/>
      <c r="AW28" s="11" t="s">
        <v>495</v>
      </c>
      <c r="AX28" s="191"/>
      <c r="AY28" s="173"/>
      <c r="AZ28" s="11" t="s">
        <v>2</v>
      </c>
      <c r="BA28" s="176"/>
      <c r="BB28" s="11" t="s">
        <v>2</v>
      </c>
      <c r="BC28" s="179"/>
      <c r="BD28" s="182"/>
      <c r="BE28" s="171">
        <f>C27+F27+I27+L27+O27+R27+U27+AA27+AD27+AG27+AJ27+AM27+AP27+AS27+AV27</f>
        <v>105</v>
      </c>
      <c r="BF28" s="171">
        <f>E27+H27+K27+N27+Q27+T27+W27+AC27+AF27+AI27+AL27+AO27+AR27+AU27+AX27</f>
        <v>117</v>
      </c>
      <c r="BG28" s="185"/>
      <c r="BH28" s="182"/>
      <c r="BI28" s="167"/>
      <c r="BJ28" s="169"/>
      <c r="BK28" s="170"/>
    </row>
    <row r="29" spans="1:63" ht="9.75" customHeight="1" thickBot="1">
      <c r="A29" s="171"/>
      <c r="B29" s="171"/>
      <c r="C29" s="189"/>
      <c r="D29" s="59"/>
      <c r="E29" s="192"/>
      <c r="F29" s="189"/>
      <c r="G29" s="59"/>
      <c r="H29" s="192"/>
      <c r="I29" s="189"/>
      <c r="J29" s="59"/>
      <c r="K29" s="192"/>
      <c r="L29" s="189"/>
      <c r="M29" s="59"/>
      <c r="N29" s="192"/>
      <c r="O29" s="189"/>
      <c r="P29" s="59"/>
      <c r="Q29" s="192"/>
      <c r="R29" s="189"/>
      <c r="S29" s="59"/>
      <c r="T29" s="192"/>
      <c r="U29" s="189"/>
      <c r="V29" s="59"/>
      <c r="W29" s="192"/>
      <c r="X29" s="56"/>
      <c r="Y29" s="57"/>
      <c r="Z29" s="58"/>
      <c r="AA29" s="189"/>
      <c r="AB29" s="59"/>
      <c r="AC29" s="192"/>
      <c r="AD29" s="189"/>
      <c r="AE29" s="59"/>
      <c r="AF29" s="192"/>
      <c r="AG29" s="189"/>
      <c r="AH29" s="59"/>
      <c r="AI29" s="192"/>
      <c r="AJ29" s="189"/>
      <c r="AK29" s="59"/>
      <c r="AL29" s="192"/>
      <c r="AM29" s="189"/>
      <c r="AN29" s="59"/>
      <c r="AO29" s="192"/>
      <c r="AP29" s="189"/>
      <c r="AQ29" s="59"/>
      <c r="AR29" s="192"/>
      <c r="AS29" s="189"/>
      <c r="AT29" s="59"/>
      <c r="AU29" s="192"/>
      <c r="AV29" s="189"/>
      <c r="AW29" s="59"/>
      <c r="AX29" s="192"/>
      <c r="AY29" s="174"/>
      <c r="AZ29" s="59"/>
      <c r="BA29" s="177"/>
      <c r="BB29" s="59"/>
      <c r="BC29" s="180"/>
      <c r="BD29" s="183"/>
      <c r="BE29" s="171"/>
      <c r="BF29" s="171"/>
      <c r="BG29" s="186"/>
      <c r="BH29" s="183"/>
      <c r="BI29" s="167"/>
      <c r="BJ29" s="169"/>
      <c r="BK29" s="170"/>
    </row>
    <row r="30" spans="1:63" ht="9.75" customHeight="1" thickTop="1">
      <c r="A30" s="171">
        <v>9</v>
      </c>
      <c r="B30" s="171" t="str">
        <f>VLOOKUP(A30,'参加チーム名'!$B$5:$C$36,2,0)&amp;""</f>
        <v>千葉ドラーズ</v>
      </c>
      <c r="C30" s="187">
        <f>AC6</f>
        <v>8</v>
      </c>
      <c r="D30" s="50" t="str">
        <f>IF(C30+E30&gt;0,IF(C30&gt;E30,"○",IF(C30&lt;E30,"×","△")),"")</f>
        <v>○</v>
      </c>
      <c r="E30" s="190">
        <f>AA6</f>
        <v>7</v>
      </c>
      <c r="F30" s="187">
        <f>AC9</f>
        <v>10</v>
      </c>
      <c r="G30" s="50" t="str">
        <f>IF(F30+H30&gt;0,IF(F30&gt;H30,"○",IF(F30&lt;H30,"×","△")),"")</f>
        <v>○</v>
      </c>
      <c r="H30" s="190">
        <f>AA9</f>
        <v>2</v>
      </c>
      <c r="I30" s="187">
        <f>AC9</f>
        <v>10</v>
      </c>
      <c r="J30" s="50" t="str">
        <f>IF(I30+K30&gt;0,IF(I30&gt;K30,"○",IF(I30&lt;K30,"×","△")),"")</f>
        <v>○</v>
      </c>
      <c r="K30" s="190">
        <f>AA12</f>
        <v>1</v>
      </c>
      <c r="L30" s="187">
        <f>AC15</f>
        <v>8</v>
      </c>
      <c r="M30" s="50" t="str">
        <f>IF(L30+N30&gt;0,IF(L30&gt;N30,"○",IF(L30&lt;N30,"×","△")),"")</f>
        <v>×</v>
      </c>
      <c r="N30" s="190">
        <f>AA15</f>
        <v>9</v>
      </c>
      <c r="O30" s="187">
        <f>AC18</f>
        <v>6</v>
      </c>
      <c r="P30" s="50" t="str">
        <f>IF(O30+Q30&gt;0,IF(O30&gt;Q30,"○",IF(O30&lt;Q30,"×","△")),"")</f>
        <v>×</v>
      </c>
      <c r="Q30" s="190">
        <f>AA18</f>
        <v>7</v>
      </c>
      <c r="R30" s="187">
        <f>AC21</f>
        <v>10</v>
      </c>
      <c r="S30" s="50" t="str">
        <f>IF(R30+T30&gt;0,IF(R30&gt;T30,"○",IF(R30&lt;T30,"×","△")),"")</f>
        <v>○</v>
      </c>
      <c r="T30" s="190">
        <f>AA21</f>
        <v>7</v>
      </c>
      <c r="U30" s="187">
        <f>AC24</f>
        <v>9</v>
      </c>
      <c r="V30" s="50" t="str">
        <f>IF(U30+W30&gt;0,IF(U30&gt;W30,"○",IF(U30&lt;W30,"×","△")),"")</f>
        <v>×</v>
      </c>
      <c r="W30" s="190">
        <f>AA24</f>
        <v>10</v>
      </c>
      <c r="X30" s="187">
        <f>AC27</f>
        <v>10</v>
      </c>
      <c r="Y30" s="50" t="str">
        <f>IF(X30+Z30&gt;0,IF(X30&gt;Z30,"○",IF(X30&lt;Z30,"×","△")),"")</f>
        <v>○</v>
      </c>
      <c r="Z30" s="190">
        <f>AA27</f>
        <v>5</v>
      </c>
      <c r="AA30" s="47"/>
      <c r="AB30" s="48"/>
      <c r="AC30" s="49"/>
      <c r="AD30" s="187">
        <f>'コート進行表2日目'!H69</f>
        <v>11</v>
      </c>
      <c r="AE30" s="50" t="str">
        <f>IF(AD30+AF30&gt;0,IF(AD30&gt;AF30,"○",IF(AD30&lt;AF30,"×","△")),"")</f>
        <v>○</v>
      </c>
      <c r="AF30" s="190">
        <f>'コート進行表2日目'!L69</f>
        <v>4</v>
      </c>
      <c r="AG30" s="187">
        <f>'コート進行表2日目'!H74</f>
        <v>11</v>
      </c>
      <c r="AH30" s="50" t="str">
        <f>IF(AG30+AI30&gt;0,IF(AG30&gt;AI30,"○",IF(AG30&lt;AI30,"×","△")),"")</f>
        <v>○</v>
      </c>
      <c r="AI30" s="190">
        <f>'コート進行表2日目'!L74</f>
        <v>1</v>
      </c>
      <c r="AJ30" s="187">
        <f>'コート進行表2日目'!H78</f>
        <v>9</v>
      </c>
      <c r="AK30" s="50" t="str">
        <f>IF(AJ30+AL30&gt;0,IF(AJ30&gt;AL30,"○",IF(AJ30&lt;AL30,"×","△")),"")</f>
        <v>○</v>
      </c>
      <c r="AL30" s="190">
        <f>'コート進行表2日目'!L78</f>
        <v>6</v>
      </c>
      <c r="AM30" s="187">
        <f>'コート進行表1日目 '!H61</f>
        <v>9</v>
      </c>
      <c r="AN30" s="50" t="str">
        <f>IF(AM30+AO30&gt;0,IF(AM30&gt;AO30,"○",IF(AM30&lt;AO30,"×","△")),"")</f>
        <v>○</v>
      </c>
      <c r="AO30" s="190">
        <f>'コート進行表1日目 '!L61</f>
        <v>6</v>
      </c>
      <c r="AP30" s="187">
        <f>'コート進行表1日目 '!H65</f>
        <v>9</v>
      </c>
      <c r="AQ30" s="50" t="str">
        <f>IF(AP30+AR30&gt;0,IF(AP30&gt;AR30,"○",IF(AP30&lt;AR30,"×","△")),"")</f>
        <v>○</v>
      </c>
      <c r="AR30" s="190">
        <f>'コート進行表1日目 '!L65</f>
        <v>6</v>
      </c>
      <c r="AS30" s="187">
        <f>'コート進行表1日目 '!H69</f>
        <v>11</v>
      </c>
      <c r="AT30" s="50" t="str">
        <f>IF(AS30+AU30&gt;0,IF(AS30&gt;AU30,"○",IF(AS30&lt;AU30,"×","△")),"")</f>
        <v>○</v>
      </c>
      <c r="AU30" s="190">
        <f>'コート進行表1日目 '!L69</f>
        <v>5</v>
      </c>
      <c r="AV30" s="187">
        <f>'コート進行表1日目 '!H74</f>
        <v>7</v>
      </c>
      <c r="AW30" s="50" t="str">
        <f>IF(AV30+AX30&gt;0,IF(AV30&gt;AX30,"○",IF(AV30&lt;AX30,"×","△")),"")</f>
        <v>×</v>
      </c>
      <c r="AX30" s="190">
        <f>'コート進行表1日目 '!L74</f>
        <v>11</v>
      </c>
      <c r="AY30" s="172">
        <f>COUNTIF(D30:AW30,"○")</f>
        <v>11</v>
      </c>
      <c r="AZ30" s="51"/>
      <c r="BA30" s="175">
        <f>COUNTIF(D30:AW30,"△")</f>
        <v>0</v>
      </c>
      <c r="BB30" s="51"/>
      <c r="BC30" s="178">
        <f>COUNTIF(D30:AW30,"×")</f>
        <v>4</v>
      </c>
      <c r="BD30" s="181">
        <f>AY30*2+BA30*1</f>
        <v>22</v>
      </c>
      <c r="BE30" s="52" t="s">
        <v>6</v>
      </c>
      <c r="BF30" s="52" t="s">
        <v>7</v>
      </c>
      <c r="BG30" s="184">
        <f>IF(BH30&gt;0,RANK(BH30,$BH$6:$BH$51),"")</f>
        <v>4</v>
      </c>
      <c r="BH30" s="181">
        <f>((BD30*1000)+(BE31*15)-BF31)/15</f>
        <v>1598.8666666666666</v>
      </c>
      <c r="BI30" s="167" t="s">
        <v>16</v>
      </c>
      <c r="BJ30" s="168">
        <v>13</v>
      </c>
      <c r="BK30" s="170" t="s">
        <v>24</v>
      </c>
    </row>
    <row r="31" spans="1:63" ht="9.75" customHeight="1">
      <c r="A31" s="171"/>
      <c r="B31" s="171"/>
      <c r="C31" s="188"/>
      <c r="D31" s="11" t="s">
        <v>495</v>
      </c>
      <c r="E31" s="191"/>
      <c r="F31" s="188"/>
      <c r="G31" s="11" t="s">
        <v>495</v>
      </c>
      <c r="H31" s="191"/>
      <c r="I31" s="188"/>
      <c r="J31" s="11" t="s">
        <v>495</v>
      </c>
      <c r="K31" s="191"/>
      <c r="L31" s="188"/>
      <c r="M31" s="11" t="s">
        <v>495</v>
      </c>
      <c r="N31" s="191"/>
      <c r="O31" s="188"/>
      <c r="P31" s="11" t="s">
        <v>495</v>
      </c>
      <c r="Q31" s="191"/>
      <c r="R31" s="188"/>
      <c r="S31" s="11" t="s">
        <v>495</v>
      </c>
      <c r="T31" s="191"/>
      <c r="U31" s="188"/>
      <c r="V31" s="11" t="s">
        <v>495</v>
      </c>
      <c r="W31" s="191"/>
      <c r="X31" s="188"/>
      <c r="Y31" s="11" t="s">
        <v>495</v>
      </c>
      <c r="Z31" s="191"/>
      <c r="AA31" s="53"/>
      <c r="AB31" s="54"/>
      <c r="AC31" s="55"/>
      <c r="AD31" s="188"/>
      <c r="AE31" s="11" t="s">
        <v>495</v>
      </c>
      <c r="AF31" s="191"/>
      <c r="AG31" s="188"/>
      <c r="AH31" s="11" t="s">
        <v>495</v>
      </c>
      <c r="AI31" s="191"/>
      <c r="AJ31" s="188"/>
      <c r="AK31" s="11" t="s">
        <v>495</v>
      </c>
      <c r="AL31" s="191"/>
      <c r="AM31" s="188"/>
      <c r="AN31" s="11" t="s">
        <v>495</v>
      </c>
      <c r="AO31" s="191"/>
      <c r="AP31" s="188"/>
      <c r="AQ31" s="11" t="s">
        <v>495</v>
      </c>
      <c r="AR31" s="191"/>
      <c r="AS31" s="188"/>
      <c r="AT31" s="11" t="s">
        <v>495</v>
      </c>
      <c r="AU31" s="191"/>
      <c r="AV31" s="188"/>
      <c r="AW31" s="11" t="s">
        <v>495</v>
      </c>
      <c r="AX31" s="191"/>
      <c r="AY31" s="173"/>
      <c r="AZ31" s="11" t="s">
        <v>2</v>
      </c>
      <c r="BA31" s="176"/>
      <c r="BB31" s="11" t="s">
        <v>2</v>
      </c>
      <c r="BC31" s="179"/>
      <c r="BD31" s="182"/>
      <c r="BE31" s="171">
        <f>C30+F30+I30+L30+O30+R30+U30+X30+AD30+AG30+AJ30+AM30+AP30+AS30+AV30</f>
        <v>138</v>
      </c>
      <c r="BF31" s="171">
        <f>E30+H30+K30+N30+Q30+T30+W30+Z30+AF30+AI30+AL30+AO30+AR30+AU30+AX30</f>
        <v>87</v>
      </c>
      <c r="BG31" s="185"/>
      <c r="BH31" s="182"/>
      <c r="BI31" s="167"/>
      <c r="BJ31" s="169"/>
      <c r="BK31" s="170"/>
    </row>
    <row r="32" spans="1:63" ht="9.75" customHeight="1" thickBot="1">
      <c r="A32" s="171"/>
      <c r="B32" s="171"/>
      <c r="C32" s="189"/>
      <c r="D32" s="59"/>
      <c r="E32" s="192"/>
      <c r="F32" s="189"/>
      <c r="G32" s="59"/>
      <c r="H32" s="192"/>
      <c r="I32" s="189"/>
      <c r="J32" s="59"/>
      <c r="K32" s="192"/>
      <c r="L32" s="189"/>
      <c r="M32" s="59"/>
      <c r="N32" s="192"/>
      <c r="O32" s="189"/>
      <c r="P32" s="59"/>
      <c r="Q32" s="192"/>
      <c r="R32" s="189"/>
      <c r="S32" s="59"/>
      <c r="T32" s="192"/>
      <c r="U32" s="189"/>
      <c r="V32" s="59"/>
      <c r="W32" s="192"/>
      <c r="X32" s="189"/>
      <c r="Y32" s="59"/>
      <c r="Z32" s="192"/>
      <c r="AA32" s="56"/>
      <c r="AB32" s="57"/>
      <c r="AC32" s="58"/>
      <c r="AD32" s="189"/>
      <c r="AE32" s="59"/>
      <c r="AF32" s="192"/>
      <c r="AG32" s="189"/>
      <c r="AH32" s="59"/>
      <c r="AI32" s="192"/>
      <c r="AJ32" s="189"/>
      <c r="AK32" s="59"/>
      <c r="AL32" s="192"/>
      <c r="AM32" s="189"/>
      <c r="AN32" s="59"/>
      <c r="AO32" s="192"/>
      <c r="AP32" s="189"/>
      <c r="AQ32" s="59"/>
      <c r="AR32" s="192"/>
      <c r="AS32" s="189"/>
      <c r="AT32" s="59"/>
      <c r="AU32" s="192"/>
      <c r="AV32" s="189"/>
      <c r="AW32" s="59"/>
      <c r="AX32" s="192"/>
      <c r="AY32" s="174"/>
      <c r="AZ32" s="59"/>
      <c r="BA32" s="177"/>
      <c r="BB32" s="59"/>
      <c r="BC32" s="180"/>
      <c r="BD32" s="183"/>
      <c r="BE32" s="171"/>
      <c r="BF32" s="171"/>
      <c r="BG32" s="186"/>
      <c r="BH32" s="183"/>
      <c r="BI32" s="167"/>
      <c r="BJ32" s="169"/>
      <c r="BK32" s="170"/>
    </row>
    <row r="33" spans="1:63" ht="9.75" customHeight="1" thickTop="1">
      <c r="A33" s="171">
        <v>10</v>
      </c>
      <c r="B33" s="171" t="str">
        <f>VLOOKUP(A33,'参加チーム名'!$B$5:$C$36,2,0)&amp;""</f>
        <v>東仙LSファイターズ</v>
      </c>
      <c r="C33" s="187">
        <f>AF6</f>
        <v>5</v>
      </c>
      <c r="D33" s="50" t="str">
        <f>IF(C33+E33&gt;0,IF(C33&gt;E33,"○",IF(C33&lt;E33,"×","△")),"")</f>
        <v>×</v>
      </c>
      <c r="E33" s="190">
        <f>AD6</f>
        <v>9</v>
      </c>
      <c r="F33" s="187">
        <f>AF9</f>
        <v>9</v>
      </c>
      <c r="G33" s="50" t="str">
        <f>IF(F33+H33&gt;0,IF(F33&gt;H33,"○",IF(F33&lt;H33,"×","△")),"")</f>
        <v>○</v>
      </c>
      <c r="H33" s="190">
        <f>AD9</f>
        <v>6</v>
      </c>
      <c r="I33" s="187">
        <f>AF12</f>
        <v>10</v>
      </c>
      <c r="J33" s="50" t="str">
        <f>IF(I33+K33&gt;0,IF(I33&gt;K33,"○",IF(I33&lt;K33,"×","△")),"")</f>
        <v>○</v>
      </c>
      <c r="K33" s="190">
        <f>AD12</f>
        <v>9</v>
      </c>
      <c r="L33" s="187">
        <f>AF15</f>
        <v>1</v>
      </c>
      <c r="M33" s="50" t="str">
        <f>IF(L33+N33&gt;0,IF(L33&gt;N33,"○",IF(L33&lt;N33,"×","△")),"")</f>
        <v>×</v>
      </c>
      <c r="N33" s="190">
        <f>AD15</f>
        <v>11</v>
      </c>
      <c r="O33" s="187">
        <f>AF18</f>
        <v>3</v>
      </c>
      <c r="P33" s="50" t="str">
        <f>IF(O33+Q33&gt;0,IF(O33&gt;Q33,"○",IF(O33&lt;Q33,"×","△")),"")</f>
        <v>×</v>
      </c>
      <c r="Q33" s="190">
        <f>AD18</f>
        <v>11</v>
      </c>
      <c r="R33" s="187">
        <f>AF21</f>
        <v>5</v>
      </c>
      <c r="S33" s="50" t="str">
        <f>IF(R33+T33&gt;0,IF(R33&gt;T33,"○",IF(R33&lt;T33,"×","△")),"")</f>
        <v>×</v>
      </c>
      <c r="T33" s="190">
        <f>AD21</f>
        <v>8</v>
      </c>
      <c r="U33" s="187">
        <f>AF24</f>
        <v>11</v>
      </c>
      <c r="V33" s="50" t="str">
        <f>IF(U33+W33&gt;0,IF(U33&gt;W33,"○",IF(U33&lt;W33,"×","△")),"")</f>
        <v>○</v>
      </c>
      <c r="W33" s="190">
        <f>AD24</f>
        <v>9</v>
      </c>
      <c r="X33" s="187">
        <f>AF27</f>
        <v>8</v>
      </c>
      <c r="Y33" s="50" t="str">
        <f>IF(X33+Z33&gt;0,IF(X33&gt;Z33,"○",IF(X33&lt;Z33,"×","△")),"")</f>
        <v>×</v>
      </c>
      <c r="Z33" s="190">
        <f>AD27</f>
        <v>9</v>
      </c>
      <c r="AA33" s="187">
        <f>AF30</f>
        <v>4</v>
      </c>
      <c r="AB33" s="50" t="str">
        <f>IF(AA33+AC33&gt;0,IF(AA33&gt;AC33,"○",IF(AA33&lt;AC33,"×","△")),"")</f>
        <v>×</v>
      </c>
      <c r="AC33" s="190">
        <f>AD30</f>
        <v>11</v>
      </c>
      <c r="AD33" s="47"/>
      <c r="AE33" s="48"/>
      <c r="AF33" s="49"/>
      <c r="AG33" s="187">
        <f>'コート進行表2日目'!H80</f>
        <v>11</v>
      </c>
      <c r="AH33" s="50" t="str">
        <f>IF(AG33+AI33&gt;0,IF(AG33&gt;AI33,"○",IF(AG33&lt;AI33,"×","△")),"")</f>
        <v>○</v>
      </c>
      <c r="AI33" s="190">
        <f>'コート進行表2日目'!L80</f>
        <v>3</v>
      </c>
      <c r="AJ33" s="187">
        <f>'コート進行表2日目'!H76</f>
        <v>3</v>
      </c>
      <c r="AK33" s="50" t="str">
        <f>IF(AJ33+AL33&gt;0,IF(AJ33&gt;AL33,"○",IF(AJ33&lt;AL33,"×","△")),"")</f>
        <v>×</v>
      </c>
      <c r="AL33" s="190">
        <f>'コート進行表2日目'!L76</f>
        <v>10</v>
      </c>
      <c r="AM33" s="187">
        <f>'コート進行表1日目 '!H75</f>
        <v>2</v>
      </c>
      <c r="AN33" s="50" t="str">
        <f>IF(AM33+AO33&gt;0,IF(AM33&gt;AO33,"○",IF(AM33&lt;AO33,"×","△")),"")</f>
        <v>×</v>
      </c>
      <c r="AO33" s="190">
        <f>'コート進行表1日目 '!L75</f>
        <v>11</v>
      </c>
      <c r="AP33" s="187">
        <f>'コート進行表1日目 '!H62</f>
        <v>3</v>
      </c>
      <c r="AQ33" s="50" t="str">
        <f>IF(AP33+AR33&gt;0,IF(AP33&gt;AR33,"○",IF(AP33&lt;AR33,"×","△")),"")</f>
        <v>×</v>
      </c>
      <c r="AR33" s="190">
        <f>'コート進行表1日目 '!L62</f>
        <v>9</v>
      </c>
      <c r="AS33" s="187">
        <f>'コート進行表1日目 '!H66</f>
        <v>4</v>
      </c>
      <c r="AT33" s="50" t="str">
        <f>IF(AS33+AU33&gt;0,IF(AS33&gt;AU33,"○",IF(AS33&lt;AU33,"×","△")),"")</f>
        <v>×</v>
      </c>
      <c r="AU33" s="190">
        <f>'コート進行表1日目 '!L66</f>
        <v>10</v>
      </c>
      <c r="AV33" s="187">
        <f>'コート進行表1日目 '!H70</f>
        <v>3</v>
      </c>
      <c r="AW33" s="50" t="str">
        <f>IF(AV33+AX33&gt;0,IF(AV33&gt;AX33,"○",IF(AV33&lt;AX33,"×","△")),"")</f>
        <v>×</v>
      </c>
      <c r="AX33" s="190">
        <f>'コート進行表1日目 '!L70</f>
        <v>11</v>
      </c>
      <c r="AY33" s="172">
        <f>COUNTIF(D33:AW33,"○")</f>
        <v>4</v>
      </c>
      <c r="AZ33" s="51"/>
      <c r="BA33" s="175">
        <f>COUNTIF(D33:AW33,"△")</f>
        <v>0</v>
      </c>
      <c r="BB33" s="51"/>
      <c r="BC33" s="178">
        <f>COUNTIF(D33:AW33,"×")</f>
        <v>11</v>
      </c>
      <c r="BD33" s="181">
        <f>AY33*2+BA33*1</f>
        <v>8</v>
      </c>
      <c r="BE33" s="52" t="s">
        <v>6</v>
      </c>
      <c r="BF33" s="52" t="s">
        <v>7</v>
      </c>
      <c r="BG33" s="184">
        <f>IF(BH33&gt;0,RANK(BH33,$BH$6:$BH$51),"")</f>
        <v>13</v>
      </c>
      <c r="BH33" s="181">
        <f>((BD33*1000)+(BE34*15)-BF34)/15</f>
        <v>606.2</v>
      </c>
      <c r="BI33" s="167" t="s">
        <v>17</v>
      </c>
      <c r="BJ33" s="168">
        <v>8</v>
      </c>
      <c r="BK33" s="170" t="s">
        <v>24</v>
      </c>
    </row>
    <row r="34" spans="1:63" ht="9.75" customHeight="1">
      <c r="A34" s="171"/>
      <c r="B34" s="171"/>
      <c r="C34" s="188"/>
      <c r="D34" s="11" t="s">
        <v>495</v>
      </c>
      <c r="E34" s="191"/>
      <c r="F34" s="188"/>
      <c r="G34" s="11" t="s">
        <v>495</v>
      </c>
      <c r="H34" s="191"/>
      <c r="I34" s="188"/>
      <c r="J34" s="11" t="s">
        <v>495</v>
      </c>
      <c r="K34" s="191"/>
      <c r="L34" s="188"/>
      <c r="M34" s="11" t="s">
        <v>495</v>
      </c>
      <c r="N34" s="191"/>
      <c r="O34" s="188"/>
      <c r="P34" s="11" t="s">
        <v>495</v>
      </c>
      <c r="Q34" s="191"/>
      <c r="R34" s="188"/>
      <c r="S34" s="11" t="s">
        <v>495</v>
      </c>
      <c r="T34" s="191"/>
      <c r="U34" s="188"/>
      <c r="V34" s="11" t="s">
        <v>495</v>
      </c>
      <c r="W34" s="191"/>
      <c r="X34" s="188"/>
      <c r="Y34" s="11" t="s">
        <v>495</v>
      </c>
      <c r="Z34" s="191"/>
      <c r="AA34" s="188"/>
      <c r="AB34" s="11" t="s">
        <v>495</v>
      </c>
      <c r="AC34" s="191"/>
      <c r="AD34" s="53"/>
      <c r="AE34" s="54"/>
      <c r="AF34" s="55"/>
      <c r="AG34" s="188"/>
      <c r="AH34" s="11" t="s">
        <v>495</v>
      </c>
      <c r="AI34" s="191"/>
      <c r="AJ34" s="188"/>
      <c r="AK34" s="11" t="s">
        <v>495</v>
      </c>
      <c r="AL34" s="191"/>
      <c r="AM34" s="188"/>
      <c r="AN34" s="11" t="s">
        <v>495</v>
      </c>
      <c r="AO34" s="191"/>
      <c r="AP34" s="188"/>
      <c r="AQ34" s="11" t="s">
        <v>495</v>
      </c>
      <c r="AR34" s="191"/>
      <c r="AS34" s="188"/>
      <c r="AT34" s="11" t="s">
        <v>495</v>
      </c>
      <c r="AU34" s="191"/>
      <c r="AV34" s="188"/>
      <c r="AW34" s="11" t="s">
        <v>495</v>
      </c>
      <c r="AX34" s="191"/>
      <c r="AY34" s="173"/>
      <c r="AZ34" s="11" t="s">
        <v>2</v>
      </c>
      <c r="BA34" s="176"/>
      <c r="BB34" s="11" t="s">
        <v>2</v>
      </c>
      <c r="BC34" s="179"/>
      <c r="BD34" s="182"/>
      <c r="BE34" s="171">
        <f>C33+F33+I33+L33+O33+R33+U33+X33+AA33+AG33+AJ33+AM33+AP33+AS33+AV33</f>
        <v>82</v>
      </c>
      <c r="BF34" s="171">
        <f>E33+H33+K33+N33+Q33+T33+W33+Z33+AC33+AI33+AL33+AO33+AR33+AU33+AX33</f>
        <v>137</v>
      </c>
      <c r="BG34" s="185"/>
      <c r="BH34" s="182"/>
      <c r="BI34" s="167"/>
      <c r="BJ34" s="169"/>
      <c r="BK34" s="170"/>
    </row>
    <row r="35" spans="1:63" ht="9.75" customHeight="1" thickBot="1">
      <c r="A35" s="171"/>
      <c r="B35" s="171"/>
      <c r="C35" s="189"/>
      <c r="D35" s="59"/>
      <c r="E35" s="192"/>
      <c r="F35" s="189"/>
      <c r="G35" s="59"/>
      <c r="H35" s="192"/>
      <c r="I35" s="189"/>
      <c r="J35" s="59"/>
      <c r="K35" s="192"/>
      <c r="L35" s="189"/>
      <c r="M35" s="59"/>
      <c r="N35" s="192"/>
      <c r="O35" s="189"/>
      <c r="P35" s="59"/>
      <c r="Q35" s="192"/>
      <c r="R35" s="189"/>
      <c r="S35" s="59"/>
      <c r="T35" s="192"/>
      <c r="U35" s="189"/>
      <c r="V35" s="59"/>
      <c r="W35" s="192"/>
      <c r="X35" s="189"/>
      <c r="Y35" s="59"/>
      <c r="Z35" s="192"/>
      <c r="AA35" s="189"/>
      <c r="AB35" s="59"/>
      <c r="AC35" s="192"/>
      <c r="AD35" s="56"/>
      <c r="AE35" s="57"/>
      <c r="AF35" s="58"/>
      <c r="AG35" s="189"/>
      <c r="AH35" s="59"/>
      <c r="AI35" s="192"/>
      <c r="AJ35" s="189"/>
      <c r="AK35" s="59"/>
      <c r="AL35" s="192"/>
      <c r="AM35" s="189"/>
      <c r="AN35" s="59"/>
      <c r="AO35" s="192"/>
      <c r="AP35" s="189"/>
      <c r="AQ35" s="59"/>
      <c r="AR35" s="192"/>
      <c r="AS35" s="189"/>
      <c r="AT35" s="59"/>
      <c r="AU35" s="192"/>
      <c r="AV35" s="189"/>
      <c r="AW35" s="59"/>
      <c r="AX35" s="192"/>
      <c r="AY35" s="174"/>
      <c r="AZ35" s="59"/>
      <c r="BA35" s="177"/>
      <c r="BB35" s="59"/>
      <c r="BC35" s="180"/>
      <c r="BD35" s="183"/>
      <c r="BE35" s="171"/>
      <c r="BF35" s="171"/>
      <c r="BG35" s="186"/>
      <c r="BH35" s="183"/>
      <c r="BI35" s="167"/>
      <c r="BJ35" s="169"/>
      <c r="BK35" s="170"/>
    </row>
    <row r="36" spans="1:63" ht="9.75" customHeight="1" thickTop="1">
      <c r="A36" s="171">
        <v>11</v>
      </c>
      <c r="B36" s="171" t="str">
        <f>VLOOKUP(A36,'参加チーム名'!$B$5:$C$36,2,0)&amp;""</f>
        <v>鹿島ドッジファイターズ</v>
      </c>
      <c r="C36" s="187">
        <f>AI6</f>
        <v>0</v>
      </c>
      <c r="D36" s="50" t="str">
        <f>IF(C36+E36&gt;0,IF(C36&gt;E36,"○",IF(C36&lt;E36,"×","△")),"")</f>
        <v>×</v>
      </c>
      <c r="E36" s="190">
        <f>AG6</f>
        <v>10</v>
      </c>
      <c r="F36" s="187">
        <f>AI9</f>
        <v>1</v>
      </c>
      <c r="G36" s="50" t="str">
        <f>IF(F36+H36&gt;0,IF(F36&gt;H36,"○",IF(F36&lt;H36,"×","△")),"")</f>
        <v>×</v>
      </c>
      <c r="H36" s="190">
        <f>AG9</f>
        <v>8</v>
      </c>
      <c r="I36" s="187">
        <f>AI12</f>
        <v>5</v>
      </c>
      <c r="J36" s="50" t="str">
        <f>IF(I36+K36&gt;0,IF(I36&gt;K36,"○",IF(I36&lt;K36,"×","△")),"")</f>
        <v>×</v>
      </c>
      <c r="K36" s="190">
        <f>AG12</f>
        <v>7</v>
      </c>
      <c r="L36" s="187">
        <f>AI15</f>
        <v>3</v>
      </c>
      <c r="M36" s="50" t="str">
        <f>IF(L36+N36&gt;0,IF(L36&gt;N36,"○",IF(L36&lt;N36,"×","△")),"")</f>
        <v>×</v>
      </c>
      <c r="N36" s="190">
        <f>AG15</f>
        <v>8</v>
      </c>
      <c r="O36" s="187">
        <f>AI18</f>
        <v>5</v>
      </c>
      <c r="P36" s="50" t="str">
        <f>IF(O36+Q36&gt;0,IF(O36&gt;Q36,"○",IF(O36&lt;Q36,"×","△")),"")</f>
        <v>×</v>
      </c>
      <c r="Q36" s="190">
        <f>AG18</f>
        <v>9</v>
      </c>
      <c r="R36" s="187">
        <f>AI21</f>
        <v>3</v>
      </c>
      <c r="S36" s="50" t="str">
        <f>IF(R36+T36&gt;0,IF(R36&gt;T36,"○",IF(R36&lt;T36,"×","△")),"")</f>
        <v>×</v>
      </c>
      <c r="T36" s="190">
        <f>AG21</f>
        <v>7</v>
      </c>
      <c r="U36" s="187">
        <f>AI24</f>
        <v>7</v>
      </c>
      <c r="V36" s="50" t="str">
        <f>IF(U36+W36&gt;0,IF(U36&gt;W36,"○",IF(U36&lt;W36,"×","△")),"")</f>
        <v>×</v>
      </c>
      <c r="W36" s="190">
        <f>AG24</f>
        <v>9</v>
      </c>
      <c r="X36" s="187">
        <f>AI27</f>
        <v>5</v>
      </c>
      <c r="Y36" s="50" t="str">
        <f>IF(X36+Z36&gt;0,IF(X36&gt;Z36,"○",IF(X36&lt;Z36,"×","△")),"")</f>
        <v>×</v>
      </c>
      <c r="Z36" s="190">
        <f>AG27</f>
        <v>9</v>
      </c>
      <c r="AA36" s="187">
        <f>AI30</f>
        <v>1</v>
      </c>
      <c r="AB36" s="50" t="str">
        <f>IF(AA36+AC36&gt;0,IF(AA36&gt;AC36,"○",IF(AA36&lt;AC36,"×","△")),"")</f>
        <v>×</v>
      </c>
      <c r="AC36" s="190">
        <f>AG30</f>
        <v>11</v>
      </c>
      <c r="AD36" s="187">
        <f>AI33</f>
        <v>3</v>
      </c>
      <c r="AE36" s="50" t="str">
        <f>IF(AD36+AF36&gt;0,IF(AD36&gt;AF36,"○",IF(AD36&lt;AF36,"×","△")),"")</f>
        <v>×</v>
      </c>
      <c r="AF36" s="190">
        <f>AG33</f>
        <v>11</v>
      </c>
      <c r="AG36" s="47"/>
      <c r="AH36" s="48"/>
      <c r="AI36" s="49"/>
      <c r="AJ36" s="187">
        <f>'コート進行表2日目'!H72</f>
        <v>3</v>
      </c>
      <c r="AK36" s="50" t="str">
        <f>IF(AJ36+AL36&gt;0,IF(AJ36&gt;AL36,"○",IF(AJ36&lt;AL36,"×","△")),"")</f>
        <v>×</v>
      </c>
      <c r="AL36" s="190">
        <f>'コート進行表2日目'!L72</f>
        <v>10</v>
      </c>
      <c r="AM36" s="187">
        <f>'コート進行表1日目 '!H71</f>
        <v>6</v>
      </c>
      <c r="AN36" s="50" t="str">
        <f>IF(AM36+AO36&gt;0,IF(AM36&gt;AO36,"○",IF(AM36&lt;AO36,"×","△")),"")</f>
        <v>×</v>
      </c>
      <c r="AO36" s="190">
        <f>'コート進行表1日目 '!L71</f>
        <v>10</v>
      </c>
      <c r="AP36" s="187">
        <f>'コート進行表1日目 '!H76</f>
        <v>6</v>
      </c>
      <c r="AQ36" s="50" t="str">
        <f>IF(AP36+AR36&gt;0,IF(AP36&gt;AR36,"○",IF(AP36&lt;AR36,"×","△")),"")</f>
        <v>×</v>
      </c>
      <c r="AR36" s="190">
        <f>'コート進行表1日目 '!L76</f>
        <v>10</v>
      </c>
      <c r="AS36" s="187">
        <f>'コート進行表1日目 '!H63</f>
        <v>5</v>
      </c>
      <c r="AT36" s="50" t="str">
        <f>IF(AS36+AU36&gt;0,IF(AS36&gt;AU36,"○",IF(AS36&lt;AU36,"×","△")),"")</f>
        <v>×</v>
      </c>
      <c r="AU36" s="190">
        <f>'コート進行表1日目 '!L63</f>
        <v>11</v>
      </c>
      <c r="AV36" s="187">
        <f>'コート進行表1日目 '!H67</f>
        <v>1</v>
      </c>
      <c r="AW36" s="50" t="str">
        <f>IF(AV36+AX36&gt;0,IF(AV36&gt;AX36,"○",IF(AV36&lt;AX36,"×","△")),"")</f>
        <v>×</v>
      </c>
      <c r="AX36" s="190">
        <f>'コート進行表1日目 '!L67</f>
        <v>11</v>
      </c>
      <c r="AY36" s="172">
        <f>COUNTIF(D36:AW36,"○")</f>
        <v>0</v>
      </c>
      <c r="AZ36" s="51"/>
      <c r="BA36" s="175">
        <f>COUNTIF(D36:AW36,"△")</f>
        <v>0</v>
      </c>
      <c r="BB36" s="51"/>
      <c r="BC36" s="178">
        <f>COUNTIF(D36:AW36,"×")</f>
        <v>15</v>
      </c>
      <c r="BD36" s="181">
        <f>AY36*2+BA36*1</f>
        <v>0</v>
      </c>
      <c r="BE36" s="52" t="s">
        <v>6</v>
      </c>
      <c r="BF36" s="52" t="s">
        <v>7</v>
      </c>
      <c r="BG36" s="184">
        <f>IF(BH36&gt;0,RANK(BH36,$BH$6:$BH$51),"")</f>
        <v>16</v>
      </c>
      <c r="BH36" s="181">
        <f>((BD36*1000)+(BE37*15)-BF37)/15</f>
        <v>44.6</v>
      </c>
      <c r="BI36" s="167" t="s">
        <v>18</v>
      </c>
      <c r="BJ36" s="168">
        <v>3</v>
      </c>
      <c r="BK36" s="170" t="s">
        <v>24</v>
      </c>
    </row>
    <row r="37" spans="1:63" ht="9.75" customHeight="1">
      <c r="A37" s="171"/>
      <c r="B37" s="171"/>
      <c r="C37" s="188"/>
      <c r="D37" s="11" t="s">
        <v>495</v>
      </c>
      <c r="E37" s="191"/>
      <c r="F37" s="188"/>
      <c r="G37" s="11" t="s">
        <v>495</v>
      </c>
      <c r="H37" s="191"/>
      <c r="I37" s="188"/>
      <c r="J37" s="11" t="s">
        <v>495</v>
      </c>
      <c r="K37" s="191"/>
      <c r="L37" s="188"/>
      <c r="M37" s="11" t="s">
        <v>495</v>
      </c>
      <c r="N37" s="191"/>
      <c r="O37" s="188"/>
      <c r="P37" s="11" t="s">
        <v>495</v>
      </c>
      <c r="Q37" s="191"/>
      <c r="R37" s="188"/>
      <c r="S37" s="11" t="s">
        <v>495</v>
      </c>
      <c r="T37" s="191"/>
      <c r="U37" s="188"/>
      <c r="V37" s="11" t="s">
        <v>495</v>
      </c>
      <c r="W37" s="191"/>
      <c r="X37" s="188"/>
      <c r="Y37" s="11" t="s">
        <v>495</v>
      </c>
      <c r="Z37" s="191"/>
      <c r="AA37" s="188"/>
      <c r="AB37" s="11" t="s">
        <v>495</v>
      </c>
      <c r="AC37" s="191"/>
      <c r="AD37" s="188"/>
      <c r="AE37" s="11" t="s">
        <v>495</v>
      </c>
      <c r="AF37" s="191"/>
      <c r="AG37" s="53"/>
      <c r="AH37" s="54"/>
      <c r="AI37" s="55"/>
      <c r="AJ37" s="188"/>
      <c r="AK37" s="11" t="s">
        <v>495</v>
      </c>
      <c r="AL37" s="191"/>
      <c r="AM37" s="188"/>
      <c r="AN37" s="11" t="s">
        <v>495</v>
      </c>
      <c r="AO37" s="191"/>
      <c r="AP37" s="188"/>
      <c r="AQ37" s="11" t="s">
        <v>495</v>
      </c>
      <c r="AR37" s="191"/>
      <c r="AS37" s="188"/>
      <c r="AT37" s="11" t="s">
        <v>495</v>
      </c>
      <c r="AU37" s="191"/>
      <c r="AV37" s="188"/>
      <c r="AW37" s="11" t="s">
        <v>495</v>
      </c>
      <c r="AX37" s="191"/>
      <c r="AY37" s="173"/>
      <c r="AZ37" s="11" t="s">
        <v>2</v>
      </c>
      <c r="BA37" s="176"/>
      <c r="BB37" s="11" t="s">
        <v>2</v>
      </c>
      <c r="BC37" s="179"/>
      <c r="BD37" s="182"/>
      <c r="BE37" s="171">
        <f>C36+F36+I36+L36+O36+R36+U36+X36+AA36+AD36+AJ36+AM36+AP36+AS36+AV36</f>
        <v>54</v>
      </c>
      <c r="BF37" s="171">
        <f>E36+H36+K36+N36+Q36+T36+W36+Z36+AC36+AF36+AL36+AO36+AR36+AU36+AX36</f>
        <v>141</v>
      </c>
      <c r="BG37" s="185"/>
      <c r="BH37" s="182"/>
      <c r="BI37" s="167"/>
      <c r="BJ37" s="169"/>
      <c r="BK37" s="170"/>
    </row>
    <row r="38" spans="1:63" ht="9.75" customHeight="1" thickBot="1">
      <c r="A38" s="171"/>
      <c r="B38" s="171"/>
      <c r="C38" s="189"/>
      <c r="D38" s="59"/>
      <c r="E38" s="192"/>
      <c r="F38" s="189"/>
      <c r="G38" s="59"/>
      <c r="H38" s="192"/>
      <c r="I38" s="189"/>
      <c r="J38" s="59"/>
      <c r="K38" s="192"/>
      <c r="L38" s="189"/>
      <c r="M38" s="59"/>
      <c r="N38" s="192"/>
      <c r="O38" s="189"/>
      <c r="P38" s="59"/>
      <c r="Q38" s="192"/>
      <c r="R38" s="189"/>
      <c r="S38" s="59"/>
      <c r="T38" s="192"/>
      <c r="U38" s="189"/>
      <c r="V38" s="59"/>
      <c r="W38" s="192"/>
      <c r="X38" s="189"/>
      <c r="Y38" s="59"/>
      <c r="Z38" s="192"/>
      <c r="AA38" s="189"/>
      <c r="AB38" s="59"/>
      <c r="AC38" s="192"/>
      <c r="AD38" s="189"/>
      <c r="AE38" s="59"/>
      <c r="AF38" s="192"/>
      <c r="AG38" s="56"/>
      <c r="AH38" s="57"/>
      <c r="AI38" s="58"/>
      <c r="AJ38" s="189"/>
      <c r="AK38" s="59"/>
      <c r="AL38" s="192"/>
      <c r="AM38" s="189"/>
      <c r="AN38" s="59"/>
      <c r="AO38" s="192"/>
      <c r="AP38" s="189"/>
      <c r="AQ38" s="59"/>
      <c r="AR38" s="192"/>
      <c r="AS38" s="189"/>
      <c r="AT38" s="59"/>
      <c r="AU38" s="192"/>
      <c r="AV38" s="189"/>
      <c r="AW38" s="59"/>
      <c r="AX38" s="192"/>
      <c r="AY38" s="174"/>
      <c r="AZ38" s="59"/>
      <c r="BA38" s="177"/>
      <c r="BB38" s="59"/>
      <c r="BC38" s="180"/>
      <c r="BD38" s="183"/>
      <c r="BE38" s="171"/>
      <c r="BF38" s="171"/>
      <c r="BG38" s="186"/>
      <c r="BH38" s="183"/>
      <c r="BI38" s="167"/>
      <c r="BJ38" s="169"/>
      <c r="BK38" s="170"/>
    </row>
    <row r="39" spans="1:63" ht="9.75" customHeight="1" thickTop="1">
      <c r="A39" s="171">
        <v>12</v>
      </c>
      <c r="B39" s="171" t="str">
        <f>VLOOKUP(A39,'参加チーム名'!$B$5:$C$36,2,0)&amp;""</f>
        <v>川越小ハリケーンズ</v>
      </c>
      <c r="C39" s="187">
        <f>AL6</f>
        <v>6</v>
      </c>
      <c r="D39" s="50" t="str">
        <f>IF(C39+E39&gt;0,IF(C39&gt;E39,"○",IF(C39&lt;E39,"×","△")),"")</f>
        <v>×</v>
      </c>
      <c r="E39" s="190">
        <f>AJ6</f>
        <v>8</v>
      </c>
      <c r="F39" s="187">
        <f>AL9</f>
        <v>10</v>
      </c>
      <c r="G39" s="50" t="str">
        <f>IF(F39+H39&gt;0,IF(F39&gt;H39,"○",IF(F39&lt;H39,"×","△")),"")</f>
        <v>○</v>
      </c>
      <c r="H39" s="190">
        <f>AJ9</f>
        <v>5</v>
      </c>
      <c r="I39" s="187">
        <f>AL12</f>
        <v>3</v>
      </c>
      <c r="J39" s="50" t="str">
        <f>IF(I39+K39&gt;0,IF(I39&gt;K39,"○",IF(I39&lt;K39,"×","△")),"")</f>
        <v>×</v>
      </c>
      <c r="K39" s="190">
        <f>AJ12</f>
        <v>8</v>
      </c>
      <c r="L39" s="187">
        <f>AL15</f>
        <v>7</v>
      </c>
      <c r="M39" s="50" t="str">
        <f>IF(L39+N39&gt;0,IF(L39&gt;N39,"○",IF(L39&lt;N39,"×","△")),"")</f>
        <v>×</v>
      </c>
      <c r="N39" s="190">
        <f>AJ15</f>
        <v>8</v>
      </c>
      <c r="O39" s="187">
        <f>AL18</f>
        <v>11</v>
      </c>
      <c r="P39" s="50" t="str">
        <f>IF(O39+Q39&gt;0,IF(O39&gt;Q39,"○",IF(O39&lt;Q39,"×","△")),"")</f>
        <v>○</v>
      </c>
      <c r="Q39" s="190">
        <f>AJ18</f>
        <v>7</v>
      </c>
      <c r="R39" s="187">
        <f>AL21</f>
        <v>8</v>
      </c>
      <c r="S39" s="50" t="str">
        <f>IF(R39+T39&gt;0,IF(R39&gt;T39,"○",IF(R39&lt;T39,"×","△")),"")</f>
        <v>○</v>
      </c>
      <c r="T39" s="190">
        <f>AJ21</f>
        <v>5</v>
      </c>
      <c r="U39" s="187">
        <f>AL24</f>
        <v>8</v>
      </c>
      <c r="V39" s="50" t="str">
        <f>IF(U39+W39&gt;0,IF(U39&gt;W39,"○",IF(U39&lt;W39,"×","△")),"")</f>
        <v>○</v>
      </c>
      <c r="W39" s="190">
        <f>AJ24</f>
        <v>6</v>
      </c>
      <c r="X39" s="187">
        <f>AL27</f>
        <v>9</v>
      </c>
      <c r="Y39" s="50" t="str">
        <f>IF(X39+Z39&gt;0,IF(X39&gt;Z39,"○",IF(X39&lt;Z39,"×","△")),"")</f>
        <v>○</v>
      </c>
      <c r="Z39" s="190">
        <f>AJ27</f>
        <v>8</v>
      </c>
      <c r="AA39" s="187">
        <f>AL30</f>
        <v>6</v>
      </c>
      <c r="AB39" s="50" t="str">
        <f>IF(AA39+AC39&gt;0,IF(AA39&gt;AC39,"○",IF(AA39&lt;AC39,"×","△")),"")</f>
        <v>×</v>
      </c>
      <c r="AC39" s="190">
        <f>AJ30</f>
        <v>9</v>
      </c>
      <c r="AD39" s="187">
        <f>AL33</f>
        <v>10</v>
      </c>
      <c r="AE39" s="50" t="str">
        <f>IF(AD39+AF39&gt;0,IF(AD39&gt;AF39,"○",IF(AD39&lt;AF39,"×","△")),"")</f>
        <v>○</v>
      </c>
      <c r="AF39" s="190">
        <f>AJ33</f>
        <v>3</v>
      </c>
      <c r="AG39" s="187">
        <f>AL36</f>
        <v>10</v>
      </c>
      <c r="AH39" s="50" t="str">
        <f>IF(AG39+AI39&gt;0,IF(AG39&gt;AI39,"○",IF(AG39&lt;AI39,"×","△")),"")</f>
        <v>○</v>
      </c>
      <c r="AI39" s="190">
        <f>AJ36</f>
        <v>3</v>
      </c>
      <c r="AJ39" s="47"/>
      <c r="AK39" s="48"/>
      <c r="AL39" s="49"/>
      <c r="AM39" s="187">
        <f>'コート進行表1日目 '!H68</f>
        <v>9</v>
      </c>
      <c r="AN39" s="50" t="str">
        <f>IF(AM39+AO39&gt;0,IF(AM39&gt;AO39,"○",IF(AM39&lt;AO39,"×","△")),"")</f>
        <v>○</v>
      </c>
      <c r="AO39" s="190">
        <f>'コート進行表1日目 '!L68</f>
        <v>7</v>
      </c>
      <c r="AP39" s="187">
        <f>'コート進行表1日目 '!H72</f>
        <v>10</v>
      </c>
      <c r="AQ39" s="50" t="str">
        <f>IF(AP39+AR39&gt;0,IF(AP39&gt;AR39,"○",IF(AP39&lt;AR39,"×","△")),"")</f>
        <v>○</v>
      </c>
      <c r="AR39" s="190">
        <f>'コート進行表1日目 '!L72</f>
        <v>2</v>
      </c>
      <c r="AS39" s="187">
        <f>'コート進行表1日目 '!H77</f>
        <v>9</v>
      </c>
      <c r="AT39" s="50" t="str">
        <f>IF(AS39+AU39&gt;0,IF(AS39&gt;AU39,"○",IF(AS39&lt;AU39,"×","△")),"")</f>
        <v>○</v>
      </c>
      <c r="AU39" s="190">
        <f>'コート進行表1日目 '!L77</f>
        <v>6</v>
      </c>
      <c r="AV39" s="187">
        <f>'コート進行表1日目 '!H64</f>
        <v>5</v>
      </c>
      <c r="AW39" s="50" t="str">
        <f>IF(AV39+AX39&gt;0,IF(AV39&gt;AX39,"○",IF(AV39&lt;AX39,"×","△")),"")</f>
        <v>×</v>
      </c>
      <c r="AX39" s="190">
        <f>'コート進行表1日目 '!L64</f>
        <v>8</v>
      </c>
      <c r="AY39" s="172">
        <f>COUNTIF(D39:AW39,"○")</f>
        <v>10</v>
      </c>
      <c r="AZ39" s="51"/>
      <c r="BA39" s="175">
        <f>COUNTIF(D39:AW39,"△")</f>
        <v>0</v>
      </c>
      <c r="BB39" s="51"/>
      <c r="BC39" s="178">
        <f>COUNTIF(D39:AW39,"×")</f>
        <v>5</v>
      </c>
      <c r="BD39" s="181">
        <f>AY39*2+BA39*1</f>
        <v>20</v>
      </c>
      <c r="BE39" s="52" t="s">
        <v>6</v>
      </c>
      <c r="BF39" s="52" t="s">
        <v>7</v>
      </c>
      <c r="BG39" s="184">
        <f>IF(BH39&gt;0,RANK(BH39,$BH$6:$BH$51),"")</f>
        <v>5</v>
      </c>
      <c r="BH39" s="181">
        <f>((BD39*1000)+(BE40*15)-BF40)/15</f>
        <v>1448.1333333333334</v>
      </c>
      <c r="BI39" s="167" t="s">
        <v>19</v>
      </c>
      <c r="BJ39" s="168">
        <v>7</v>
      </c>
      <c r="BK39" s="170" t="s">
        <v>24</v>
      </c>
    </row>
    <row r="40" spans="1:63" ht="9.75" customHeight="1">
      <c r="A40" s="171"/>
      <c r="B40" s="171"/>
      <c r="C40" s="188"/>
      <c r="D40" s="11" t="s">
        <v>495</v>
      </c>
      <c r="E40" s="191"/>
      <c r="F40" s="188"/>
      <c r="G40" s="11" t="s">
        <v>495</v>
      </c>
      <c r="H40" s="191"/>
      <c r="I40" s="188"/>
      <c r="J40" s="11" t="s">
        <v>495</v>
      </c>
      <c r="K40" s="191"/>
      <c r="L40" s="188"/>
      <c r="M40" s="11" t="s">
        <v>495</v>
      </c>
      <c r="N40" s="191"/>
      <c r="O40" s="188"/>
      <c r="P40" s="11" t="s">
        <v>495</v>
      </c>
      <c r="Q40" s="191"/>
      <c r="R40" s="188"/>
      <c r="S40" s="11" t="s">
        <v>495</v>
      </c>
      <c r="T40" s="191"/>
      <c r="U40" s="188"/>
      <c r="V40" s="11" t="s">
        <v>495</v>
      </c>
      <c r="W40" s="191"/>
      <c r="X40" s="188"/>
      <c r="Y40" s="11" t="s">
        <v>495</v>
      </c>
      <c r="Z40" s="191"/>
      <c r="AA40" s="188"/>
      <c r="AB40" s="11" t="s">
        <v>495</v>
      </c>
      <c r="AC40" s="191"/>
      <c r="AD40" s="188"/>
      <c r="AE40" s="11" t="s">
        <v>495</v>
      </c>
      <c r="AF40" s="191"/>
      <c r="AG40" s="188"/>
      <c r="AH40" s="11" t="s">
        <v>495</v>
      </c>
      <c r="AI40" s="191"/>
      <c r="AJ40" s="53"/>
      <c r="AK40" s="54"/>
      <c r="AL40" s="55"/>
      <c r="AM40" s="188"/>
      <c r="AN40" s="11" t="s">
        <v>495</v>
      </c>
      <c r="AO40" s="191"/>
      <c r="AP40" s="188"/>
      <c r="AQ40" s="11" t="s">
        <v>495</v>
      </c>
      <c r="AR40" s="191"/>
      <c r="AS40" s="188"/>
      <c r="AT40" s="11" t="s">
        <v>495</v>
      </c>
      <c r="AU40" s="191"/>
      <c r="AV40" s="188"/>
      <c r="AW40" s="11" t="s">
        <v>495</v>
      </c>
      <c r="AX40" s="191"/>
      <c r="AY40" s="173"/>
      <c r="AZ40" s="11" t="s">
        <v>2</v>
      </c>
      <c r="BA40" s="176"/>
      <c r="BB40" s="11" t="s">
        <v>2</v>
      </c>
      <c r="BC40" s="179"/>
      <c r="BD40" s="182"/>
      <c r="BE40" s="171">
        <f>C39+F39+I39+L39+O39+R39+U39+X39+AA39+AD39+AG39+AM39+AP39+AS39+AV39</f>
        <v>121</v>
      </c>
      <c r="BF40" s="171">
        <f>E39+H39+K39+N39+Q39+T39+W39+Z39+AC39+AF39+AI39+AO39+AR39+AU39+AX39</f>
        <v>93</v>
      </c>
      <c r="BG40" s="185"/>
      <c r="BH40" s="182"/>
      <c r="BI40" s="167"/>
      <c r="BJ40" s="169"/>
      <c r="BK40" s="170"/>
    </row>
    <row r="41" spans="1:63" ht="9.75" customHeight="1" thickBot="1">
      <c r="A41" s="171"/>
      <c r="B41" s="171"/>
      <c r="C41" s="189"/>
      <c r="D41" s="59"/>
      <c r="E41" s="192"/>
      <c r="F41" s="189"/>
      <c r="G41" s="59"/>
      <c r="H41" s="192"/>
      <c r="I41" s="189"/>
      <c r="J41" s="59"/>
      <c r="K41" s="192"/>
      <c r="L41" s="189"/>
      <c r="M41" s="59"/>
      <c r="N41" s="192"/>
      <c r="O41" s="189"/>
      <c r="P41" s="59"/>
      <c r="Q41" s="192"/>
      <c r="R41" s="189"/>
      <c r="S41" s="59"/>
      <c r="T41" s="192"/>
      <c r="U41" s="189"/>
      <c r="V41" s="59"/>
      <c r="W41" s="192"/>
      <c r="X41" s="189"/>
      <c r="Y41" s="59"/>
      <c r="Z41" s="192"/>
      <c r="AA41" s="189"/>
      <c r="AB41" s="59"/>
      <c r="AC41" s="192"/>
      <c r="AD41" s="189"/>
      <c r="AE41" s="59"/>
      <c r="AF41" s="192"/>
      <c r="AG41" s="189"/>
      <c r="AH41" s="59"/>
      <c r="AI41" s="192"/>
      <c r="AJ41" s="56"/>
      <c r="AK41" s="57"/>
      <c r="AL41" s="58"/>
      <c r="AM41" s="189"/>
      <c r="AN41" s="59"/>
      <c r="AO41" s="192"/>
      <c r="AP41" s="189"/>
      <c r="AQ41" s="59"/>
      <c r="AR41" s="192"/>
      <c r="AS41" s="189"/>
      <c r="AT41" s="59"/>
      <c r="AU41" s="192"/>
      <c r="AV41" s="189"/>
      <c r="AW41" s="59"/>
      <c r="AX41" s="192"/>
      <c r="AY41" s="174"/>
      <c r="AZ41" s="59"/>
      <c r="BA41" s="177"/>
      <c r="BB41" s="59"/>
      <c r="BC41" s="180"/>
      <c r="BD41" s="183"/>
      <c r="BE41" s="171"/>
      <c r="BF41" s="171"/>
      <c r="BG41" s="186"/>
      <c r="BH41" s="183"/>
      <c r="BI41" s="167"/>
      <c r="BJ41" s="169"/>
      <c r="BK41" s="170"/>
    </row>
    <row r="42" spans="1:63" ht="9.75" customHeight="1" thickTop="1">
      <c r="A42" s="171">
        <v>13</v>
      </c>
      <c r="B42" s="171" t="str">
        <f>VLOOKUP(A42,'参加チーム名'!$B$5:$C$36,2,0)&amp;""</f>
        <v>GTO☆ASUCOME</v>
      </c>
      <c r="C42" s="187">
        <f>AO6</f>
        <v>7</v>
      </c>
      <c r="D42" s="50" t="str">
        <f>IF(C42+E42&gt;0,IF(C42&gt;E42,"○",IF(C42&lt;E42,"×","△")),"")</f>
        <v>×</v>
      </c>
      <c r="E42" s="190">
        <f>AM6</f>
        <v>8</v>
      </c>
      <c r="F42" s="187">
        <f>AO9</f>
        <v>8</v>
      </c>
      <c r="G42" s="50" t="str">
        <f>IF(F42+H42&gt;0,IF(F42&gt;H42,"○",IF(F42&lt;H42,"×","△")),"")</f>
        <v>△</v>
      </c>
      <c r="H42" s="190">
        <f>AM9</f>
        <v>8</v>
      </c>
      <c r="I42" s="187">
        <f>AO12</f>
        <v>8</v>
      </c>
      <c r="J42" s="50" t="str">
        <f>IF(I42+K42&gt;0,IF(I42&gt;K42,"○",IF(I42&lt;K42,"×","△")),"")</f>
        <v>○</v>
      </c>
      <c r="K42" s="190">
        <f>AM12</f>
        <v>5</v>
      </c>
      <c r="L42" s="187">
        <f>AO15</f>
        <v>5</v>
      </c>
      <c r="M42" s="50" t="str">
        <f>IF(L42+N42&gt;0,IF(L42&gt;N42,"○",IF(L42&lt;N42,"×","△")),"")</f>
        <v>×</v>
      </c>
      <c r="N42" s="190">
        <f>AM15</f>
        <v>7</v>
      </c>
      <c r="O42" s="187">
        <f>AO18</f>
        <v>7</v>
      </c>
      <c r="P42" s="50" t="str">
        <f>IF(O42+Q42&gt;0,IF(O42&gt;Q42,"○",IF(O42&lt;Q42,"×","△")),"")</f>
        <v>×</v>
      </c>
      <c r="Q42" s="190">
        <f>AM18</f>
        <v>8</v>
      </c>
      <c r="R42" s="187">
        <f>AO21</f>
        <v>11</v>
      </c>
      <c r="S42" s="50" t="str">
        <f>IF(R42+T42&gt;0,IF(R42&gt;T42,"○",IF(R42&lt;T42,"×","△")),"")</f>
        <v>○</v>
      </c>
      <c r="T42" s="190">
        <f>AM21</f>
        <v>4</v>
      </c>
      <c r="U42" s="187">
        <f>AO24</f>
        <v>8</v>
      </c>
      <c r="V42" s="50" t="str">
        <f>IF(U42+W42&gt;0,IF(U42&gt;W42,"○",IF(U42&lt;W42,"×","△")),"")</f>
        <v>○</v>
      </c>
      <c r="W42" s="190">
        <f>AM24</f>
        <v>7</v>
      </c>
      <c r="X42" s="187">
        <f>AO27</f>
        <v>9</v>
      </c>
      <c r="Y42" s="50" t="str">
        <f>IF(X42+Z42&gt;0,IF(X42&gt;Z42,"○",IF(X42&lt;Z42,"×","△")),"")</f>
        <v>○</v>
      </c>
      <c r="Z42" s="190">
        <f>AM27</f>
        <v>3</v>
      </c>
      <c r="AA42" s="187">
        <f>AO30</f>
        <v>6</v>
      </c>
      <c r="AB42" s="50" t="str">
        <f>IF(AA42+AC42&gt;0,IF(AA42&gt;AC42,"○",IF(AA42&lt;AC42,"×","△")),"")</f>
        <v>×</v>
      </c>
      <c r="AC42" s="190">
        <f>AM30</f>
        <v>9</v>
      </c>
      <c r="AD42" s="187">
        <f>AO33</f>
        <v>11</v>
      </c>
      <c r="AE42" s="50" t="str">
        <f>IF(AD42+AF42&gt;0,IF(AD42&gt;AF42,"○",IF(AD42&lt;AF42,"×","△")),"")</f>
        <v>○</v>
      </c>
      <c r="AF42" s="190">
        <f>AM33</f>
        <v>2</v>
      </c>
      <c r="AG42" s="187">
        <f>AO36</f>
        <v>10</v>
      </c>
      <c r="AH42" s="50" t="str">
        <f>IF(AG42+AI42&gt;0,IF(AG42&gt;AI42,"○",IF(AG42&lt;AI42,"×","△")),"")</f>
        <v>○</v>
      </c>
      <c r="AI42" s="190">
        <f>AM36</f>
        <v>6</v>
      </c>
      <c r="AJ42" s="187">
        <f>AO39</f>
        <v>7</v>
      </c>
      <c r="AK42" s="50" t="str">
        <f>IF(AJ42+AL42&gt;0,IF(AJ42&gt;AL42,"○",IF(AJ42&lt;AL42,"×","△")),"")</f>
        <v>×</v>
      </c>
      <c r="AL42" s="190">
        <f>AM39</f>
        <v>9</v>
      </c>
      <c r="AM42" s="47"/>
      <c r="AN42" s="48"/>
      <c r="AO42" s="49"/>
      <c r="AP42" s="187">
        <f>'コート進行表2日目'!H70</f>
        <v>6</v>
      </c>
      <c r="AQ42" s="50" t="str">
        <f>IF(AP42+AR42&gt;0,IF(AP42&gt;AR42,"○",IF(AP42&lt;AR42,"×","△")),"")</f>
        <v>×</v>
      </c>
      <c r="AR42" s="190">
        <f>'コート進行表2日目'!L70</f>
        <v>10</v>
      </c>
      <c r="AS42" s="187">
        <f>'コート進行表2日目'!H75</f>
        <v>9</v>
      </c>
      <c r="AT42" s="50" t="str">
        <f>IF(AS42+AU42&gt;0,IF(AS42&gt;AU42,"○",IF(AS42&lt;AU42,"×","△")),"")</f>
        <v>○</v>
      </c>
      <c r="AU42" s="190">
        <f>'コート進行表2日目'!L75</f>
        <v>6</v>
      </c>
      <c r="AV42" s="187">
        <f>'コート進行表2日目'!H79</f>
        <v>5</v>
      </c>
      <c r="AW42" s="50" t="str">
        <f>IF(AV42+AX42&gt;0,IF(AV42&gt;AX42,"○",IF(AV42&lt;AX42,"×","△")),"")</f>
        <v>×</v>
      </c>
      <c r="AX42" s="190">
        <f>'コート進行表2日目'!L79</f>
        <v>11</v>
      </c>
      <c r="AY42" s="172">
        <f>COUNTIF(D42:AW42,"○")</f>
        <v>7</v>
      </c>
      <c r="AZ42" s="51"/>
      <c r="BA42" s="175">
        <f>COUNTIF(D42:AW42,"△")</f>
        <v>1</v>
      </c>
      <c r="BB42" s="51"/>
      <c r="BC42" s="178">
        <f>COUNTIF(D42:AW42,"×")</f>
        <v>7</v>
      </c>
      <c r="BD42" s="181">
        <f>AY42*2+BA42*1</f>
        <v>15</v>
      </c>
      <c r="BE42" s="52" t="s">
        <v>6</v>
      </c>
      <c r="BF42" s="52" t="s">
        <v>7</v>
      </c>
      <c r="BG42" s="184">
        <f>IF(BH42&gt;0,RANK(BH42,$BH$6:$BH$51),"")</f>
        <v>9</v>
      </c>
      <c r="BH42" s="181">
        <f>((BD42*1000)+(BE43*15)-BF43)/15</f>
        <v>1110.1333333333334</v>
      </c>
      <c r="BI42" s="167" t="s">
        <v>20</v>
      </c>
      <c r="BJ42" s="168">
        <v>10</v>
      </c>
      <c r="BK42" s="170" t="s">
        <v>24</v>
      </c>
    </row>
    <row r="43" spans="1:63" ht="9.75" customHeight="1">
      <c r="A43" s="171"/>
      <c r="B43" s="171"/>
      <c r="C43" s="188"/>
      <c r="D43" s="11" t="s">
        <v>495</v>
      </c>
      <c r="E43" s="191"/>
      <c r="F43" s="188"/>
      <c r="G43" s="11" t="s">
        <v>495</v>
      </c>
      <c r="H43" s="191"/>
      <c r="I43" s="188"/>
      <c r="J43" s="11" t="s">
        <v>495</v>
      </c>
      <c r="K43" s="191"/>
      <c r="L43" s="188"/>
      <c r="M43" s="11" t="s">
        <v>495</v>
      </c>
      <c r="N43" s="191"/>
      <c r="O43" s="188"/>
      <c r="P43" s="11" t="s">
        <v>495</v>
      </c>
      <c r="Q43" s="191"/>
      <c r="R43" s="188"/>
      <c r="S43" s="11" t="s">
        <v>495</v>
      </c>
      <c r="T43" s="191"/>
      <c r="U43" s="188"/>
      <c r="V43" s="11" t="s">
        <v>495</v>
      </c>
      <c r="W43" s="191"/>
      <c r="X43" s="188"/>
      <c r="Y43" s="11" t="s">
        <v>495</v>
      </c>
      <c r="Z43" s="191"/>
      <c r="AA43" s="188"/>
      <c r="AB43" s="11" t="s">
        <v>495</v>
      </c>
      <c r="AC43" s="191"/>
      <c r="AD43" s="188"/>
      <c r="AE43" s="11" t="s">
        <v>495</v>
      </c>
      <c r="AF43" s="191"/>
      <c r="AG43" s="188"/>
      <c r="AH43" s="11" t="s">
        <v>495</v>
      </c>
      <c r="AI43" s="191"/>
      <c r="AJ43" s="188"/>
      <c r="AK43" s="11" t="s">
        <v>495</v>
      </c>
      <c r="AL43" s="191"/>
      <c r="AM43" s="53"/>
      <c r="AN43" s="54"/>
      <c r="AO43" s="55"/>
      <c r="AP43" s="188"/>
      <c r="AQ43" s="11" t="s">
        <v>495</v>
      </c>
      <c r="AR43" s="191"/>
      <c r="AS43" s="188"/>
      <c r="AT43" s="11" t="s">
        <v>495</v>
      </c>
      <c r="AU43" s="191"/>
      <c r="AV43" s="188"/>
      <c r="AW43" s="11" t="s">
        <v>495</v>
      </c>
      <c r="AX43" s="191"/>
      <c r="AY43" s="173"/>
      <c r="AZ43" s="11" t="s">
        <v>2</v>
      </c>
      <c r="BA43" s="176"/>
      <c r="BB43" s="11" t="s">
        <v>2</v>
      </c>
      <c r="BC43" s="179"/>
      <c r="BD43" s="182"/>
      <c r="BE43" s="171">
        <f>C42+F42+I42+L42+O42+R42+U42+X42+AA42+AD42+AG42+AJ42+AP42+AS42+AV42</f>
        <v>117</v>
      </c>
      <c r="BF43" s="171">
        <f>E42+H42+K42+N42+Q42+T42+W42+Z42+AC42+AF42+AI42+AL42+AR42+AU42+AX42</f>
        <v>103</v>
      </c>
      <c r="BG43" s="185"/>
      <c r="BH43" s="182"/>
      <c r="BI43" s="167"/>
      <c r="BJ43" s="169"/>
      <c r="BK43" s="170"/>
    </row>
    <row r="44" spans="1:63" ht="9.75" customHeight="1" thickBot="1">
      <c r="A44" s="171"/>
      <c r="B44" s="171"/>
      <c r="C44" s="189"/>
      <c r="D44" s="59"/>
      <c r="E44" s="192"/>
      <c r="F44" s="189"/>
      <c r="G44" s="59"/>
      <c r="H44" s="192"/>
      <c r="I44" s="189"/>
      <c r="J44" s="59"/>
      <c r="K44" s="192"/>
      <c r="L44" s="189"/>
      <c r="M44" s="59"/>
      <c r="N44" s="192"/>
      <c r="O44" s="189"/>
      <c r="P44" s="59"/>
      <c r="Q44" s="192"/>
      <c r="R44" s="189"/>
      <c r="S44" s="59"/>
      <c r="T44" s="192"/>
      <c r="U44" s="189"/>
      <c r="V44" s="59"/>
      <c r="W44" s="192"/>
      <c r="X44" s="189"/>
      <c r="Y44" s="59"/>
      <c r="Z44" s="192"/>
      <c r="AA44" s="189"/>
      <c r="AB44" s="59"/>
      <c r="AC44" s="192"/>
      <c r="AD44" s="189"/>
      <c r="AE44" s="59"/>
      <c r="AF44" s="192"/>
      <c r="AG44" s="189"/>
      <c r="AH44" s="59"/>
      <c r="AI44" s="192"/>
      <c r="AJ44" s="189"/>
      <c r="AK44" s="59"/>
      <c r="AL44" s="192"/>
      <c r="AM44" s="56"/>
      <c r="AN44" s="57"/>
      <c r="AO44" s="58"/>
      <c r="AP44" s="189"/>
      <c r="AQ44" s="59"/>
      <c r="AR44" s="192"/>
      <c r="AS44" s="189"/>
      <c r="AT44" s="59"/>
      <c r="AU44" s="192"/>
      <c r="AV44" s="189"/>
      <c r="AW44" s="59"/>
      <c r="AX44" s="192"/>
      <c r="AY44" s="174"/>
      <c r="AZ44" s="59"/>
      <c r="BA44" s="177"/>
      <c r="BB44" s="59"/>
      <c r="BC44" s="180"/>
      <c r="BD44" s="183"/>
      <c r="BE44" s="171"/>
      <c r="BF44" s="171"/>
      <c r="BG44" s="186"/>
      <c r="BH44" s="183"/>
      <c r="BI44" s="167"/>
      <c r="BJ44" s="169"/>
      <c r="BK44" s="170"/>
    </row>
    <row r="45" spans="1:63" ht="9.75" customHeight="1" thickTop="1">
      <c r="A45" s="171">
        <v>14</v>
      </c>
      <c r="B45" s="171" t="str">
        <f>VLOOKUP(A45,'参加チーム名'!$B$5:$C$36,2,0)&amp;""</f>
        <v>月見レッドアーマーズ</v>
      </c>
      <c r="C45" s="187">
        <f>AR6</f>
        <v>8</v>
      </c>
      <c r="D45" s="50" t="str">
        <f>IF(C45+E45&gt;0,IF(C45&gt;E45,"○",IF(C45&lt;E45,"×","△")),"")</f>
        <v>○</v>
      </c>
      <c r="E45" s="190">
        <f>AP6</f>
        <v>3</v>
      </c>
      <c r="F45" s="187">
        <f>AR9</f>
        <v>8</v>
      </c>
      <c r="G45" s="50" t="str">
        <f>IF(F45+H45&gt;0,IF(F45&gt;H45,"○",IF(F45&lt;H45,"×","△")),"")</f>
        <v>○</v>
      </c>
      <c r="H45" s="190">
        <f>AP9</f>
        <v>4</v>
      </c>
      <c r="I45" s="187">
        <f>AR12</f>
        <v>11</v>
      </c>
      <c r="J45" s="50" t="str">
        <f>IF(I45+K45&gt;0,IF(I45&gt;K45,"○",IF(I45&lt;K45,"×","△")),"")</f>
        <v>○</v>
      </c>
      <c r="K45" s="190">
        <f>AP12</f>
        <v>6</v>
      </c>
      <c r="L45" s="187">
        <f>AR15</f>
        <v>4</v>
      </c>
      <c r="M45" s="50" t="str">
        <f>IF(L45+N45&gt;0,IF(L45&gt;N45,"○",IF(L45&lt;N45,"×","△")),"")</f>
        <v>×</v>
      </c>
      <c r="N45" s="190">
        <f>AP15</f>
        <v>9</v>
      </c>
      <c r="O45" s="187">
        <f>AR18</f>
        <v>9</v>
      </c>
      <c r="P45" s="50" t="str">
        <f>IF(O45+Q45&gt;0,IF(O45&gt;Q45,"○",IF(O45&lt;Q45,"×","△")),"")</f>
        <v>○</v>
      </c>
      <c r="Q45" s="190">
        <f>AP18</f>
        <v>5</v>
      </c>
      <c r="R45" s="187">
        <f>AR21</f>
        <v>9</v>
      </c>
      <c r="S45" s="50" t="str">
        <f>IF(R45+T45&gt;0,IF(R45&gt;T45,"○",IF(R45&lt;T45,"×","△")),"")</f>
        <v>○</v>
      </c>
      <c r="T45" s="190">
        <f>AP21</f>
        <v>6</v>
      </c>
      <c r="U45" s="187">
        <f>AR24</f>
        <v>7</v>
      </c>
      <c r="V45" s="50" t="str">
        <f>IF(U45+W45&gt;0,IF(U45&gt;W45,"○",IF(U45&lt;W45,"×","△")),"")</f>
        <v>○</v>
      </c>
      <c r="W45" s="190">
        <f>AP24</f>
        <v>4</v>
      </c>
      <c r="X45" s="187">
        <f>AR27</f>
        <v>9</v>
      </c>
      <c r="Y45" s="50" t="str">
        <f>IF(X45+Z45&gt;0,IF(X45&gt;Z45,"○",IF(X45&lt;Z45,"×","△")),"")</f>
        <v>×</v>
      </c>
      <c r="Z45" s="190">
        <f>AP27</f>
        <v>10</v>
      </c>
      <c r="AA45" s="187">
        <f>AR30</f>
        <v>6</v>
      </c>
      <c r="AB45" s="50" t="str">
        <f>IF(AA45+AC45&gt;0,IF(AA45&gt;AC45,"○",IF(AA45&lt;AC45,"×","△")),"")</f>
        <v>×</v>
      </c>
      <c r="AC45" s="190">
        <f>AP30</f>
        <v>9</v>
      </c>
      <c r="AD45" s="187">
        <f>AR33</f>
        <v>9</v>
      </c>
      <c r="AE45" s="50" t="str">
        <f>IF(AD45+AF45&gt;0,IF(AD45&gt;AF45,"○",IF(AD45&lt;AF45,"×","△")),"")</f>
        <v>○</v>
      </c>
      <c r="AF45" s="190">
        <f>AP33</f>
        <v>3</v>
      </c>
      <c r="AG45" s="187">
        <f>AR36</f>
        <v>10</v>
      </c>
      <c r="AH45" s="50" t="str">
        <f>IF(AG45+AI45&gt;0,IF(AG45&gt;AI45,"○",IF(AG45&lt;AI45,"×","△")),"")</f>
        <v>○</v>
      </c>
      <c r="AI45" s="190">
        <f>AP36</f>
        <v>6</v>
      </c>
      <c r="AJ45" s="187">
        <f>AR39</f>
        <v>2</v>
      </c>
      <c r="AK45" s="50" t="str">
        <f>IF(AJ45+AL45&gt;0,IF(AJ45&gt;AL45,"○",IF(AJ45&lt;AL45,"×","△")),"")</f>
        <v>×</v>
      </c>
      <c r="AL45" s="190">
        <f>AP39</f>
        <v>10</v>
      </c>
      <c r="AM45" s="187">
        <f>AR42</f>
        <v>10</v>
      </c>
      <c r="AN45" s="50" t="str">
        <f>IF(AM45+AO45&gt;0,IF(AM45&gt;AO45,"○",IF(AM45&lt;AO45,"×","△")),"")</f>
        <v>○</v>
      </c>
      <c r="AO45" s="190">
        <f>AP42</f>
        <v>6</v>
      </c>
      <c r="AP45" s="47"/>
      <c r="AQ45" s="48"/>
      <c r="AR45" s="49"/>
      <c r="AS45" s="187">
        <f>'コート進行表2日目'!H81</f>
        <v>6</v>
      </c>
      <c r="AT45" s="50" t="str">
        <f>IF(AS45+AU45&gt;0,IF(AS45&gt;AU45,"○",IF(AS45&lt;AU45,"×","△")),"")</f>
        <v>×</v>
      </c>
      <c r="AU45" s="190">
        <f>'コート進行表2日目'!L81</f>
        <v>7</v>
      </c>
      <c r="AV45" s="187">
        <f>'コート進行表2日目'!H77</f>
        <v>5</v>
      </c>
      <c r="AW45" s="50" t="str">
        <f>IF(AV45+AX45&gt;0,IF(AV45&gt;AX45,"○",IF(AV45&lt;AX45,"×","△")),"")</f>
        <v>×</v>
      </c>
      <c r="AX45" s="190">
        <f>'コート進行表2日目'!L77</f>
        <v>7</v>
      </c>
      <c r="AY45" s="172">
        <f>COUNTIF(D45:AW45,"○")</f>
        <v>9</v>
      </c>
      <c r="AZ45" s="51"/>
      <c r="BA45" s="175">
        <f>COUNTIF(D45:AW45,"△")</f>
        <v>0</v>
      </c>
      <c r="BB45" s="51"/>
      <c r="BC45" s="178">
        <f>COUNTIF(D45:AW45,"×")</f>
        <v>6</v>
      </c>
      <c r="BD45" s="181">
        <f>AY45*2+BA45*1</f>
        <v>18</v>
      </c>
      <c r="BE45" s="52" t="s">
        <v>6</v>
      </c>
      <c r="BF45" s="52" t="s">
        <v>7</v>
      </c>
      <c r="BG45" s="184">
        <f>IF(BH45&gt;0,RANK(BH45,$BH$6:$BH$51),"")</f>
        <v>6</v>
      </c>
      <c r="BH45" s="181">
        <f>((BD45*1000)+(BE46*15)-BF46)/15</f>
        <v>1306.6666666666667</v>
      </c>
      <c r="BI45" s="167" t="s">
        <v>21</v>
      </c>
      <c r="BJ45" s="168">
        <v>2</v>
      </c>
      <c r="BK45" s="170" t="s">
        <v>24</v>
      </c>
    </row>
    <row r="46" spans="1:63" ht="9.75" customHeight="1">
      <c r="A46" s="171"/>
      <c r="B46" s="171"/>
      <c r="C46" s="188"/>
      <c r="D46" s="11" t="s">
        <v>495</v>
      </c>
      <c r="E46" s="191"/>
      <c r="F46" s="188"/>
      <c r="G46" s="11" t="s">
        <v>495</v>
      </c>
      <c r="H46" s="191"/>
      <c r="I46" s="188"/>
      <c r="J46" s="11" t="s">
        <v>495</v>
      </c>
      <c r="K46" s="191"/>
      <c r="L46" s="188"/>
      <c r="M46" s="11" t="s">
        <v>495</v>
      </c>
      <c r="N46" s="191"/>
      <c r="O46" s="188"/>
      <c r="P46" s="11" t="s">
        <v>495</v>
      </c>
      <c r="Q46" s="191"/>
      <c r="R46" s="188"/>
      <c r="S46" s="11" t="s">
        <v>495</v>
      </c>
      <c r="T46" s="191"/>
      <c r="U46" s="188"/>
      <c r="V46" s="11" t="s">
        <v>495</v>
      </c>
      <c r="W46" s="191"/>
      <c r="X46" s="188"/>
      <c r="Y46" s="11" t="s">
        <v>495</v>
      </c>
      <c r="Z46" s="191"/>
      <c r="AA46" s="188"/>
      <c r="AB46" s="11" t="s">
        <v>495</v>
      </c>
      <c r="AC46" s="191"/>
      <c r="AD46" s="188"/>
      <c r="AE46" s="11" t="s">
        <v>495</v>
      </c>
      <c r="AF46" s="191"/>
      <c r="AG46" s="188"/>
      <c r="AH46" s="11" t="s">
        <v>495</v>
      </c>
      <c r="AI46" s="191"/>
      <c r="AJ46" s="188"/>
      <c r="AK46" s="11" t="s">
        <v>495</v>
      </c>
      <c r="AL46" s="191"/>
      <c r="AM46" s="188"/>
      <c r="AN46" s="11" t="s">
        <v>495</v>
      </c>
      <c r="AO46" s="191"/>
      <c r="AP46" s="53"/>
      <c r="AQ46" s="54"/>
      <c r="AR46" s="55"/>
      <c r="AS46" s="188"/>
      <c r="AT46" s="11" t="s">
        <v>495</v>
      </c>
      <c r="AU46" s="191"/>
      <c r="AV46" s="188"/>
      <c r="AW46" s="11" t="s">
        <v>495</v>
      </c>
      <c r="AX46" s="191"/>
      <c r="AY46" s="173"/>
      <c r="AZ46" s="11" t="s">
        <v>2</v>
      </c>
      <c r="BA46" s="176"/>
      <c r="BB46" s="11" t="s">
        <v>2</v>
      </c>
      <c r="BC46" s="179"/>
      <c r="BD46" s="182"/>
      <c r="BE46" s="171">
        <f>C45+F45+I45+L45+O45+R45+U45+X45+AA45+AD45+AG45+AJ45+AM45+AS45+AV45</f>
        <v>113</v>
      </c>
      <c r="BF46" s="171">
        <f>E45+H45+K45+N45+Q45+T45+W45+Z45+AC45+AF45+AI45+AL45+AO45+AU45+AX45</f>
        <v>95</v>
      </c>
      <c r="BG46" s="185"/>
      <c r="BH46" s="182"/>
      <c r="BI46" s="167"/>
      <c r="BJ46" s="169"/>
      <c r="BK46" s="170"/>
    </row>
    <row r="47" spans="1:63" ht="9.75" customHeight="1" thickBot="1">
      <c r="A47" s="171"/>
      <c r="B47" s="171"/>
      <c r="C47" s="189"/>
      <c r="D47" s="59"/>
      <c r="E47" s="192"/>
      <c r="F47" s="189"/>
      <c r="G47" s="59"/>
      <c r="H47" s="192"/>
      <c r="I47" s="189"/>
      <c r="J47" s="59"/>
      <c r="K47" s="192"/>
      <c r="L47" s="189"/>
      <c r="M47" s="59"/>
      <c r="N47" s="192"/>
      <c r="O47" s="189"/>
      <c r="P47" s="59"/>
      <c r="Q47" s="192"/>
      <c r="R47" s="189"/>
      <c r="S47" s="59"/>
      <c r="T47" s="192"/>
      <c r="U47" s="189"/>
      <c r="V47" s="59"/>
      <c r="W47" s="192"/>
      <c r="X47" s="189"/>
      <c r="Y47" s="59"/>
      <c r="Z47" s="192"/>
      <c r="AA47" s="189"/>
      <c r="AB47" s="59"/>
      <c r="AC47" s="192"/>
      <c r="AD47" s="189"/>
      <c r="AE47" s="59"/>
      <c r="AF47" s="192"/>
      <c r="AG47" s="189"/>
      <c r="AH47" s="59"/>
      <c r="AI47" s="192"/>
      <c r="AJ47" s="189"/>
      <c r="AK47" s="59"/>
      <c r="AL47" s="192"/>
      <c r="AM47" s="189"/>
      <c r="AN47" s="59"/>
      <c r="AO47" s="192"/>
      <c r="AP47" s="56"/>
      <c r="AQ47" s="57"/>
      <c r="AR47" s="58"/>
      <c r="AS47" s="189"/>
      <c r="AT47" s="59"/>
      <c r="AU47" s="192"/>
      <c r="AV47" s="189"/>
      <c r="AW47" s="59"/>
      <c r="AX47" s="192"/>
      <c r="AY47" s="174"/>
      <c r="AZ47" s="59"/>
      <c r="BA47" s="177"/>
      <c r="BB47" s="59"/>
      <c r="BC47" s="180"/>
      <c r="BD47" s="183"/>
      <c r="BE47" s="171"/>
      <c r="BF47" s="171"/>
      <c r="BG47" s="186"/>
      <c r="BH47" s="183"/>
      <c r="BI47" s="167"/>
      <c r="BJ47" s="169"/>
      <c r="BK47" s="170"/>
    </row>
    <row r="48" spans="1:63" ht="9.75" customHeight="1" thickTop="1">
      <c r="A48" s="171">
        <v>15</v>
      </c>
      <c r="B48" s="171" t="str">
        <f>VLOOKUP(A48,'参加チーム名'!$B$5:$C$36,2,0)&amp;""</f>
        <v>大衡ファイターズ</v>
      </c>
      <c r="C48" s="187">
        <f>AU6</f>
        <v>6</v>
      </c>
      <c r="D48" s="50" t="str">
        <f>IF(C48+E48&gt;0,IF(C48&gt;E48,"○",IF(C48&lt;E48,"×","△")),"")</f>
        <v>○</v>
      </c>
      <c r="E48" s="190">
        <f>AS6</f>
        <v>5</v>
      </c>
      <c r="F48" s="187">
        <f>AU9</f>
        <v>8</v>
      </c>
      <c r="G48" s="50" t="str">
        <f>IF(F48+H48&gt;0,IF(F48&gt;H48,"○",IF(F48&lt;H48,"×","△")),"")</f>
        <v>○</v>
      </c>
      <c r="H48" s="190">
        <f>AS9</f>
        <v>4</v>
      </c>
      <c r="I48" s="187">
        <f>AU12</f>
        <v>9</v>
      </c>
      <c r="J48" s="50" t="str">
        <f>IF(I48+K48&gt;0,IF(I48&gt;K48,"○",IF(I48&lt;K48,"×","△")),"")</f>
        <v>○</v>
      </c>
      <c r="K48" s="190">
        <f>AS12</f>
        <v>4</v>
      </c>
      <c r="L48" s="187">
        <f>AU15</f>
        <v>8</v>
      </c>
      <c r="M48" s="50" t="str">
        <f>IF(L48+N48&gt;0,IF(L48&gt;N48,"○",IF(L48&lt;N48,"×","△")),"")</f>
        <v>○</v>
      </c>
      <c r="N48" s="190">
        <f>AS15</f>
        <v>6</v>
      </c>
      <c r="O48" s="187">
        <f>AU18</f>
        <v>5</v>
      </c>
      <c r="P48" s="50" t="str">
        <f>IF(O48+Q48&gt;0,IF(O48&gt;Q48,"○",IF(O48&lt;Q48,"×","△")),"")</f>
        <v>×</v>
      </c>
      <c r="Q48" s="190">
        <f>AS18</f>
        <v>11</v>
      </c>
      <c r="R48" s="187">
        <f>AU21</f>
        <v>10</v>
      </c>
      <c r="S48" s="50" t="str">
        <f>IF(R48+T48&gt;0,IF(R48&gt;T48,"○",IF(R48&lt;T48,"×","△")),"")</f>
        <v>○</v>
      </c>
      <c r="T48" s="190">
        <f>AS21</f>
        <v>4</v>
      </c>
      <c r="U48" s="187">
        <f>AU24</f>
        <v>10</v>
      </c>
      <c r="V48" s="50" t="str">
        <f>IF(U48+W48&gt;0,IF(U48&gt;W48,"○",IF(U48&lt;W48,"×","△")),"")</f>
        <v>○</v>
      </c>
      <c r="W48" s="190">
        <f>AS24</f>
        <v>6</v>
      </c>
      <c r="X48" s="187">
        <f>AU27</f>
        <v>7</v>
      </c>
      <c r="Y48" s="50" t="str">
        <f>IF(X48+Z48&gt;0,IF(X48&gt;Z48,"○",IF(X48&lt;Z48,"×","△")),"")</f>
        <v>×</v>
      </c>
      <c r="Z48" s="190">
        <f>AS27</f>
        <v>8</v>
      </c>
      <c r="AA48" s="187">
        <f>AU30</f>
        <v>5</v>
      </c>
      <c r="AB48" s="50" t="str">
        <f>IF(AA48+AC48&gt;0,IF(AA48&gt;AC48,"○",IF(AA48&lt;AC48,"×","△")),"")</f>
        <v>×</v>
      </c>
      <c r="AC48" s="190">
        <f>AS30</f>
        <v>11</v>
      </c>
      <c r="AD48" s="187">
        <f>AU33</f>
        <v>10</v>
      </c>
      <c r="AE48" s="50" t="str">
        <f>IF(AD48+AF48&gt;0,IF(AD48&gt;AF48,"○",IF(AD48&lt;AF48,"×","△")),"")</f>
        <v>○</v>
      </c>
      <c r="AF48" s="190">
        <f>AS33</f>
        <v>4</v>
      </c>
      <c r="AG48" s="187">
        <f>AU36</f>
        <v>11</v>
      </c>
      <c r="AH48" s="50" t="str">
        <f>IF(AG48+AI48&gt;0,IF(AG48&gt;AI48,"○",IF(AG48&lt;AI48,"×","△")),"")</f>
        <v>○</v>
      </c>
      <c r="AI48" s="190">
        <f>AS36</f>
        <v>5</v>
      </c>
      <c r="AJ48" s="187">
        <f>AU39</f>
        <v>6</v>
      </c>
      <c r="AK48" s="50" t="str">
        <f>IF(AJ48+AL48&gt;0,IF(AJ48&gt;AL48,"○",IF(AJ48&lt;AL48,"×","△")),"")</f>
        <v>×</v>
      </c>
      <c r="AL48" s="190">
        <f>AS39</f>
        <v>9</v>
      </c>
      <c r="AM48" s="187">
        <f>AU42</f>
        <v>6</v>
      </c>
      <c r="AN48" s="50" t="str">
        <f>IF(AM48+AO48&gt;0,IF(AM48&gt;AO48,"○",IF(AM48&lt;AO48,"×","△")),"")</f>
        <v>×</v>
      </c>
      <c r="AO48" s="190">
        <f>AS42</f>
        <v>9</v>
      </c>
      <c r="AP48" s="187">
        <f>AU45</f>
        <v>7</v>
      </c>
      <c r="AQ48" s="50" t="str">
        <f>IF(AP48+AR48&gt;0,IF(AP48&gt;AR48,"○",IF(AP48&lt;AR48,"×","△")),"")</f>
        <v>○</v>
      </c>
      <c r="AR48" s="190">
        <f>AS45</f>
        <v>6</v>
      </c>
      <c r="AS48" s="47"/>
      <c r="AT48" s="48"/>
      <c r="AU48" s="49"/>
      <c r="AV48" s="187">
        <f>'コート進行表2日目'!H73</f>
        <v>5</v>
      </c>
      <c r="AW48" s="50" t="str">
        <f>IF(AV48+AX48&gt;0,IF(AV48&gt;AX48,"○",IF(AV48&lt;AX48,"×","△")),"")</f>
        <v>×</v>
      </c>
      <c r="AX48" s="190">
        <f>'コート進行表2日目'!L73</f>
        <v>8</v>
      </c>
      <c r="AY48" s="172">
        <f>COUNTIF(D48:AW48,"○")</f>
        <v>9</v>
      </c>
      <c r="AZ48" s="51"/>
      <c r="BA48" s="175">
        <f>COUNTIF(D48:AW48,"△")</f>
        <v>0</v>
      </c>
      <c r="BB48" s="51"/>
      <c r="BC48" s="178">
        <f>COUNTIF(D48:AW48,"×")</f>
        <v>6</v>
      </c>
      <c r="BD48" s="181">
        <f>AY48*2+BA48*1</f>
        <v>18</v>
      </c>
      <c r="BE48" s="52" t="s">
        <v>6</v>
      </c>
      <c r="BF48" s="52" t="s">
        <v>7</v>
      </c>
      <c r="BG48" s="184">
        <f>IF(BH48&gt;0,RANK(BH48,$BH$6:$BH$51),"")</f>
        <v>7</v>
      </c>
      <c r="BH48" s="181">
        <f>((BD48*1000)+(BE49*15)-BF49)/15</f>
        <v>1306.3333333333333</v>
      </c>
      <c r="BI48" s="167" t="s">
        <v>22</v>
      </c>
      <c r="BJ48" s="168">
        <v>6</v>
      </c>
      <c r="BK48" s="170" t="s">
        <v>24</v>
      </c>
    </row>
    <row r="49" spans="1:63" ht="9.75" customHeight="1">
      <c r="A49" s="171"/>
      <c r="B49" s="171"/>
      <c r="C49" s="188"/>
      <c r="D49" s="11" t="s">
        <v>495</v>
      </c>
      <c r="E49" s="191"/>
      <c r="F49" s="188"/>
      <c r="G49" s="11" t="s">
        <v>495</v>
      </c>
      <c r="H49" s="191"/>
      <c r="I49" s="188"/>
      <c r="J49" s="11" t="s">
        <v>495</v>
      </c>
      <c r="K49" s="191"/>
      <c r="L49" s="188"/>
      <c r="M49" s="11" t="s">
        <v>495</v>
      </c>
      <c r="N49" s="191"/>
      <c r="O49" s="188"/>
      <c r="P49" s="11" t="s">
        <v>495</v>
      </c>
      <c r="Q49" s="191"/>
      <c r="R49" s="188"/>
      <c r="S49" s="11" t="s">
        <v>495</v>
      </c>
      <c r="T49" s="191"/>
      <c r="U49" s="188"/>
      <c r="V49" s="11" t="s">
        <v>495</v>
      </c>
      <c r="W49" s="191"/>
      <c r="X49" s="188"/>
      <c r="Y49" s="11" t="s">
        <v>495</v>
      </c>
      <c r="Z49" s="191"/>
      <c r="AA49" s="188"/>
      <c r="AB49" s="11" t="s">
        <v>495</v>
      </c>
      <c r="AC49" s="191"/>
      <c r="AD49" s="188"/>
      <c r="AE49" s="11" t="s">
        <v>495</v>
      </c>
      <c r="AF49" s="191"/>
      <c r="AG49" s="188"/>
      <c r="AH49" s="11" t="s">
        <v>495</v>
      </c>
      <c r="AI49" s="191"/>
      <c r="AJ49" s="188"/>
      <c r="AK49" s="11" t="s">
        <v>495</v>
      </c>
      <c r="AL49" s="191"/>
      <c r="AM49" s="188"/>
      <c r="AN49" s="11" t="s">
        <v>495</v>
      </c>
      <c r="AO49" s="191"/>
      <c r="AP49" s="188"/>
      <c r="AQ49" s="11" t="s">
        <v>495</v>
      </c>
      <c r="AR49" s="191"/>
      <c r="AS49" s="53"/>
      <c r="AT49" s="54"/>
      <c r="AU49" s="55"/>
      <c r="AV49" s="188"/>
      <c r="AW49" s="11" t="s">
        <v>495</v>
      </c>
      <c r="AX49" s="191"/>
      <c r="AY49" s="173"/>
      <c r="AZ49" s="11" t="s">
        <v>2</v>
      </c>
      <c r="BA49" s="176"/>
      <c r="BB49" s="11" t="s">
        <v>2</v>
      </c>
      <c r="BC49" s="179"/>
      <c r="BD49" s="182"/>
      <c r="BE49" s="171">
        <f>C48+F48+I48+L48+O48+R48+U48+X48+AA48+AD48+AG48+AJ48+AM48+AP48+AV48</f>
        <v>113</v>
      </c>
      <c r="BF49" s="171">
        <f>E48+H48+K48+N48+Q48+T48+W48+Z48+AC48+AF48+AI48+AL48+AO48+AR48+AX48</f>
        <v>100</v>
      </c>
      <c r="BG49" s="185"/>
      <c r="BH49" s="182"/>
      <c r="BI49" s="167"/>
      <c r="BJ49" s="169"/>
      <c r="BK49" s="170"/>
    </row>
    <row r="50" spans="1:63" ht="9.75" customHeight="1" thickBot="1">
      <c r="A50" s="171"/>
      <c r="B50" s="171"/>
      <c r="C50" s="189"/>
      <c r="D50" s="59"/>
      <c r="E50" s="192"/>
      <c r="F50" s="189"/>
      <c r="G50" s="59"/>
      <c r="H50" s="192"/>
      <c r="I50" s="189"/>
      <c r="J50" s="59"/>
      <c r="K50" s="192"/>
      <c r="L50" s="189"/>
      <c r="M50" s="59"/>
      <c r="N50" s="192"/>
      <c r="O50" s="189"/>
      <c r="P50" s="59"/>
      <c r="Q50" s="192"/>
      <c r="R50" s="189"/>
      <c r="S50" s="59"/>
      <c r="T50" s="192"/>
      <c r="U50" s="189"/>
      <c r="V50" s="59"/>
      <c r="W50" s="192"/>
      <c r="X50" s="189"/>
      <c r="Y50" s="59"/>
      <c r="Z50" s="192"/>
      <c r="AA50" s="189"/>
      <c r="AB50" s="59"/>
      <c r="AC50" s="192"/>
      <c r="AD50" s="189"/>
      <c r="AE50" s="59"/>
      <c r="AF50" s="192"/>
      <c r="AG50" s="189"/>
      <c r="AH50" s="59"/>
      <c r="AI50" s="192"/>
      <c r="AJ50" s="189"/>
      <c r="AK50" s="59"/>
      <c r="AL50" s="192"/>
      <c r="AM50" s="189"/>
      <c r="AN50" s="59"/>
      <c r="AO50" s="192"/>
      <c r="AP50" s="189"/>
      <c r="AQ50" s="59"/>
      <c r="AR50" s="192"/>
      <c r="AS50" s="56"/>
      <c r="AT50" s="57"/>
      <c r="AU50" s="58"/>
      <c r="AV50" s="189"/>
      <c r="AW50" s="59"/>
      <c r="AX50" s="192"/>
      <c r="AY50" s="174"/>
      <c r="AZ50" s="59"/>
      <c r="BA50" s="177"/>
      <c r="BB50" s="59"/>
      <c r="BC50" s="180"/>
      <c r="BD50" s="183"/>
      <c r="BE50" s="171"/>
      <c r="BF50" s="171"/>
      <c r="BG50" s="186"/>
      <c r="BH50" s="183"/>
      <c r="BI50" s="167"/>
      <c r="BJ50" s="169"/>
      <c r="BK50" s="170"/>
    </row>
    <row r="51" spans="1:63" ht="9.75" customHeight="1" thickTop="1">
      <c r="A51" s="171">
        <v>16</v>
      </c>
      <c r="B51" s="171" t="str">
        <f>VLOOKUP(A51,'参加チーム名'!$B$5:$C$36,2,0)&amp;""</f>
        <v>バイオレンス国田</v>
      </c>
      <c r="C51" s="187">
        <f>AX6</f>
        <v>9</v>
      </c>
      <c r="D51" s="50" t="str">
        <f>IF(C51+E51&gt;0,IF(C51&gt;E51,"○",IF(C51&lt;E51,"×","△")),"")</f>
        <v>○</v>
      </c>
      <c r="E51" s="190">
        <f>AV6</f>
        <v>6</v>
      </c>
      <c r="F51" s="187">
        <f>AX9</f>
        <v>9</v>
      </c>
      <c r="G51" s="50" t="str">
        <f>IF(F51+H51&gt;0,IF(F51&gt;H51,"○",IF(F51&lt;H51,"×","△")),"")</f>
        <v>○</v>
      </c>
      <c r="H51" s="190">
        <f>AV9</f>
        <v>5</v>
      </c>
      <c r="I51" s="187">
        <f>AX12</f>
        <v>7</v>
      </c>
      <c r="J51" s="50" t="str">
        <f>IF(I51+K51&gt;0,IF(I51&gt;K51,"○",IF(I51&lt;K51,"×","△")),"")</f>
        <v>○</v>
      </c>
      <c r="K51" s="190">
        <f>AV12</f>
        <v>2</v>
      </c>
      <c r="L51" s="187">
        <f>AX15</f>
        <v>9</v>
      </c>
      <c r="M51" s="50" t="str">
        <f>IF(L51+N51&gt;0,IF(L51&gt;N51,"○",IF(L51&lt;N51,"×","△")),"")</f>
        <v>○</v>
      </c>
      <c r="N51" s="190">
        <f>AV15</f>
        <v>8</v>
      </c>
      <c r="O51" s="187">
        <f>AX18</f>
        <v>7</v>
      </c>
      <c r="P51" s="50" t="str">
        <f>IF(O51+Q51&gt;0,IF(O51&gt;Q51,"○",IF(O51&lt;Q51,"×","△")),"")</f>
        <v>×</v>
      </c>
      <c r="Q51" s="190">
        <f>AV18</f>
        <v>10</v>
      </c>
      <c r="R51" s="187">
        <f>AX21</f>
        <v>9</v>
      </c>
      <c r="S51" s="50" t="str">
        <f>IF(R51+T51&gt;0,IF(R51&gt;T51,"○",IF(R51&lt;T51,"×","△")),"")</f>
        <v>○</v>
      </c>
      <c r="T51" s="190">
        <f>AV21</f>
        <v>5</v>
      </c>
      <c r="U51" s="187">
        <f>AX24</f>
        <v>9</v>
      </c>
      <c r="V51" s="50" t="str">
        <f>IF(U51+W51&gt;0,IF(U51&gt;W51,"○",IF(U51&lt;W51,"×","△")),"")</f>
        <v>○</v>
      </c>
      <c r="W51" s="190">
        <f>AV24</f>
        <v>6</v>
      </c>
      <c r="X51" s="187">
        <f>AX27</f>
        <v>10</v>
      </c>
      <c r="Y51" s="50" t="str">
        <f>IF(X51+Z51&gt;0,IF(X51&gt;Z51,"○",IF(X51&lt;Z51,"×","△")),"")</f>
        <v>○</v>
      </c>
      <c r="Z51" s="190">
        <f>AV27</f>
        <v>6</v>
      </c>
      <c r="AA51" s="187">
        <f>AX30</f>
        <v>11</v>
      </c>
      <c r="AB51" s="50" t="str">
        <f>IF(AA51+AC51&gt;0,IF(AA51&gt;AC51,"○",IF(AA51&lt;AC51,"×","△")),"")</f>
        <v>○</v>
      </c>
      <c r="AC51" s="190">
        <f>AV30</f>
        <v>7</v>
      </c>
      <c r="AD51" s="187">
        <f>AX33</f>
        <v>11</v>
      </c>
      <c r="AE51" s="50" t="str">
        <f>IF(AD51+AF51&gt;0,IF(AD51&gt;AF51,"○",IF(AD51&lt;AF51,"×","△")),"")</f>
        <v>○</v>
      </c>
      <c r="AF51" s="190">
        <f>AV33</f>
        <v>3</v>
      </c>
      <c r="AG51" s="187">
        <f>AX36</f>
        <v>11</v>
      </c>
      <c r="AH51" s="50" t="str">
        <f>IF(AG51+AI51&gt;0,IF(AG51&gt;AI51,"○",IF(AG51&lt;AI51,"×","△")),"")</f>
        <v>○</v>
      </c>
      <c r="AI51" s="190">
        <f>AV36</f>
        <v>1</v>
      </c>
      <c r="AJ51" s="187">
        <f>AX39</f>
        <v>8</v>
      </c>
      <c r="AK51" s="50" t="str">
        <f>IF(AJ51+AL51&gt;0,IF(AJ51&gt;AL51,"○",IF(AJ51&lt;AL51,"×","△")),"")</f>
        <v>○</v>
      </c>
      <c r="AL51" s="190">
        <f>AV39</f>
        <v>5</v>
      </c>
      <c r="AM51" s="187">
        <f>AX42</f>
        <v>11</v>
      </c>
      <c r="AN51" s="50" t="str">
        <f>IF(AM51+AO51&gt;0,IF(AM51&gt;AO51,"○",IF(AM51&lt;AO51,"×","△")),"")</f>
        <v>○</v>
      </c>
      <c r="AO51" s="190">
        <f>AV42</f>
        <v>5</v>
      </c>
      <c r="AP51" s="187">
        <f>AX45</f>
        <v>7</v>
      </c>
      <c r="AQ51" s="50" t="str">
        <f>IF(AP51+AR51&gt;0,IF(AP51&gt;AR51,"○",IF(AP51&lt;AR51,"×","△")),"")</f>
        <v>○</v>
      </c>
      <c r="AR51" s="190">
        <f>AV45</f>
        <v>5</v>
      </c>
      <c r="AS51" s="187">
        <f>AX48</f>
        <v>8</v>
      </c>
      <c r="AT51" s="50" t="str">
        <f>IF(AS51+AU51&gt;0,IF(AS51&gt;AU51,"○",IF(AS51&lt;AU51,"×","△")),"")</f>
        <v>○</v>
      </c>
      <c r="AU51" s="190">
        <f>AV48</f>
        <v>5</v>
      </c>
      <c r="AV51" s="47"/>
      <c r="AW51" s="48"/>
      <c r="AX51" s="49"/>
      <c r="AY51" s="172">
        <f>COUNTIF(D51:AW51,"○")</f>
        <v>14</v>
      </c>
      <c r="AZ51" s="51"/>
      <c r="BA51" s="175">
        <f>COUNTIF(D51:AW51,"△")</f>
        <v>0</v>
      </c>
      <c r="BB51" s="51"/>
      <c r="BC51" s="178">
        <f>COUNTIF(D51:AW51,"×")</f>
        <v>1</v>
      </c>
      <c r="BD51" s="181">
        <f>AY51*2+BA51*1</f>
        <v>28</v>
      </c>
      <c r="BE51" s="52" t="s">
        <v>6</v>
      </c>
      <c r="BF51" s="52" t="s">
        <v>7</v>
      </c>
      <c r="BG51" s="184">
        <f>IF(BH51&gt;0,RANK(BH51,$BH$6:$BH$51),"")</f>
        <v>1</v>
      </c>
      <c r="BH51" s="181">
        <f>((BD51*1000)+(BE52*15)-BF52)/15</f>
        <v>1997.4</v>
      </c>
      <c r="BI51" s="167" t="s">
        <v>23</v>
      </c>
      <c r="BJ51" s="168">
        <v>11</v>
      </c>
      <c r="BK51" s="170" t="s">
        <v>24</v>
      </c>
    </row>
    <row r="52" spans="1:63" ht="9.75" customHeight="1">
      <c r="A52" s="171"/>
      <c r="B52" s="171"/>
      <c r="C52" s="188"/>
      <c r="D52" s="11" t="s">
        <v>495</v>
      </c>
      <c r="E52" s="191"/>
      <c r="F52" s="188"/>
      <c r="G52" s="11" t="s">
        <v>495</v>
      </c>
      <c r="H52" s="191"/>
      <c r="I52" s="188"/>
      <c r="J52" s="11" t="s">
        <v>495</v>
      </c>
      <c r="K52" s="191"/>
      <c r="L52" s="188"/>
      <c r="M52" s="11" t="s">
        <v>495</v>
      </c>
      <c r="N52" s="191"/>
      <c r="O52" s="188"/>
      <c r="P52" s="11" t="s">
        <v>495</v>
      </c>
      <c r="Q52" s="191"/>
      <c r="R52" s="188"/>
      <c r="S52" s="11" t="s">
        <v>495</v>
      </c>
      <c r="T52" s="191"/>
      <c r="U52" s="188"/>
      <c r="V52" s="11" t="s">
        <v>495</v>
      </c>
      <c r="W52" s="191"/>
      <c r="X52" s="188"/>
      <c r="Y52" s="11" t="s">
        <v>495</v>
      </c>
      <c r="Z52" s="191"/>
      <c r="AA52" s="188"/>
      <c r="AB52" s="11" t="s">
        <v>495</v>
      </c>
      <c r="AC52" s="191"/>
      <c r="AD52" s="188"/>
      <c r="AE52" s="11" t="s">
        <v>495</v>
      </c>
      <c r="AF52" s="191"/>
      <c r="AG52" s="188"/>
      <c r="AH52" s="11" t="s">
        <v>495</v>
      </c>
      <c r="AI52" s="191"/>
      <c r="AJ52" s="188"/>
      <c r="AK52" s="11" t="s">
        <v>495</v>
      </c>
      <c r="AL52" s="191"/>
      <c r="AM52" s="188"/>
      <c r="AN52" s="11" t="s">
        <v>495</v>
      </c>
      <c r="AO52" s="191"/>
      <c r="AP52" s="188"/>
      <c r="AQ52" s="11" t="s">
        <v>495</v>
      </c>
      <c r="AR52" s="191"/>
      <c r="AS52" s="188"/>
      <c r="AT52" s="11" t="s">
        <v>495</v>
      </c>
      <c r="AU52" s="191"/>
      <c r="AV52" s="53"/>
      <c r="AW52" s="54"/>
      <c r="AX52" s="55"/>
      <c r="AY52" s="173"/>
      <c r="AZ52" s="11" t="s">
        <v>2</v>
      </c>
      <c r="BA52" s="176"/>
      <c r="BB52" s="11" t="s">
        <v>2</v>
      </c>
      <c r="BC52" s="179"/>
      <c r="BD52" s="182"/>
      <c r="BE52" s="171">
        <f>C51+F51+I51+L51+O51+R51+U51+X51+AA51+AD51+AG51+AJ51+AM51+AP51+AS51</f>
        <v>136</v>
      </c>
      <c r="BF52" s="171">
        <f>E51+H51+K51+N51+Q51+T51+W51+Z51+AC51+AF51+AI51+AL51+AO51+AR51+AU51</f>
        <v>79</v>
      </c>
      <c r="BG52" s="185"/>
      <c r="BH52" s="182"/>
      <c r="BI52" s="167"/>
      <c r="BJ52" s="169"/>
      <c r="BK52" s="170"/>
    </row>
    <row r="53" spans="1:63" ht="9.75" customHeight="1">
      <c r="A53" s="171"/>
      <c r="B53" s="171"/>
      <c r="C53" s="189"/>
      <c r="D53" s="59"/>
      <c r="E53" s="192"/>
      <c r="F53" s="189"/>
      <c r="G53" s="59"/>
      <c r="H53" s="192"/>
      <c r="I53" s="189"/>
      <c r="J53" s="59"/>
      <c r="K53" s="192"/>
      <c r="L53" s="189"/>
      <c r="M53" s="59"/>
      <c r="N53" s="192"/>
      <c r="O53" s="189"/>
      <c r="P53" s="59"/>
      <c r="Q53" s="192"/>
      <c r="R53" s="189"/>
      <c r="S53" s="59"/>
      <c r="T53" s="192"/>
      <c r="U53" s="189"/>
      <c r="V53" s="59"/>
      <c r="W53" s="192"/>
      <c r="X53" s="189"/>
      <c r="Y53" s="59"/>
      <c r="Z53" s="192"/>
      <c r="AA53" s="189"/>
      <c r="AB53" s="59"/>
      <c r="AC53" s="192"/>
      <c r="AD53" s="189"/>
      <c r="AE53" s="59"/>
      <c r="AF53" s="192"/>
      <c r="AG53" s="189"/>
      <c r="AH53" s="59"/>
      <c r="AI53" s="192"/>
      <c r="AJ53" s="189"/>
      <c r="AK53" s="59"/>
      <c r="AL53" s="192"/>
      <c r="AM53" s="189"/>
      <c r="AN53" s="59"/>
      <c r="AO53" s="192"/>
      <c r="AP53" s="189"/>
      <c r="AQ53" s="59"/>
      <c r="AR53" s="192"/>
      <c r="AS53" s="189"/>
      <c r="AT53" s="59"/>
      <c r="AU53" s="192"/>
      <c r="AV53" s="56"/>
      <c r="AW53" s="57"/>
      <c r="AX53" s="58"/>
      <c r="AY53" s="174"/>
      <c r="AZ53" s="59"/>
      <c r="BA53" s="177"/>
      <c r="BB53" s="59"/>
      <c r="BC53" s="180"/>
      <c r="BD53" s="183"/>
      <c r="BE53" s="171"/>
      <c r="BF53" s="171"/>
      <c r="BG53" s="186"/>
      <c r="BH53" s="183"/>
      <c r="BI53" s="167"/>
      <c r="BJ53" s="169"/>
      <c r="BK53" s="170"/>
    </row>
    <row r="54" spans="1:2" ht="13.5">
      <c r="A54" s="197"/>
      <c r="B54" s="197"/>
    </row>
    <row r="55" spans="1:2" ht="13.5">
      <c r="A55" s="197"/>
      <c r="B55" s="197"/>
    </row>
    <row r="56" spans="1:2" ht="13.5">
      <c r="A56" s="197"/>
      <c r="B56" s="197"/>
    </row>
    <row r="57" spans="1:2" ht="13.5">
      <c r="A57" s="197"/>
      <c r="B57" s="197"/>
    </row>
    <row r="58" spans="1:2" ht="13.5">
      <c r="A58" s="197"/>
      <c r="B58" s="197"/>
    </row>
    <row r="61" spans="1:2" ht="17.25">
      <c r="A61" s="166" t="s">
        <v>170</v>
      </c>
      <c r="B61" s="166"/>
    </row>
    <row r="62" spans="1:63" ht="9.75" customHeight="1" thickBot="1">
      <c r="A62" s="44"/>
      <c r="B62" s="45" t="s">
        <v>25</v>
      </c>
      <c r="C62" s="171">
        <v>17</v>
      </c>
      <c r="D62" s="171"/>
      <c r="E62" s="171"/>
      <c r="F62" s="171">
        <v>18</v>
      </c>
      <c r="G62" s="171"/>
      <c r="H62" s="171"/>
      <c r="I62" s="171">
        <v>19</v>
      </c>
      <c r="J62" s="171"/>
      <c r="K62" s="171"/>
      <c r="L62" s="171">
        <v>20</v>
      </c>
      <c r="M62" s="171"/>
      <c r="N62" s="171"/>
      <c r="O62" s="171">
        <v>21</v>
      </c>
      <c r="P62" s="171"/>
      <c r="Q62" s="171"/>
      <c r="R62" s="171">
        <v>22</v>
      </c>
      <c r="S62" s="171"/>
      <c r="T62" s="171"/>
      <c r="U62" s="171">
        <v>23</v>
      </c>
      <c r="V62" s="171"/>
      <c r="W62" s="171"/>
      <c r="X62" s="171">
        <v>24</v>
      </c>
      <c r="Y62" s="171"/>
      <c r="Z62" s="171"/>
      <c r="AA62" s="171">
        <v>25</v>
      </c>
      <c r="AB62" s="171"/>
      <c r="AC62" s="171"/>
      <c r="AD62" s="171">
        <v>26</v>
      </c>
      <c r="AE62" s="171"/>
      <c r="AF62" s="171"/>
      <c r="AG62" s="171">
        <v>27</v>
      </c>
      <c r="AH62" s="171"/>
      <c r="AI62" s="171"/>
      <c r="AJ62" s="171">
        <v>28</v>
      </c>
      <c r="AK62" s="171"/>
      <c r="AL62" s="171"/>
      <c r="AM62" s="171">
        <v>29</v>
      </c>
      <c r="AN62" s="171"/>
      <c r="AO62" s="171"/>
      <c r="AP62" s="171">
        <v>30</v>
      </c>
      <c r="AQ62" s="171"/>
      <c r="AR62" s="171"/>
      <c r="AS62" s="171">
        <v>31</v>
      </c>
      <c r="AT62" s="171"/>
      <c r="AU62" s="171"/>
      <c r="AV62" s="171">
        <v>32</v>
      </c>
      <c r="AW62" s="171"/>
      <c r="AX62" s="171"/>
      <c r="AY62" s="193" t="s">
        <v>1</v>
      </c>
      <c r="AZ62" s="194"/>
      <c r="BA62" s="194"/>
      <c r="BB62" s="194"/>
      <c r="BC62" s="170"/>
      <c r="BD62" s="46" t="s">
        <v>3</v>
      </c>
      <c r="BE62" s="167" t="s">
        <v>5</v>
      </c>
      <c r="BF62" s="195"/>
      <c r="BG62" s="46" t="s">
        <v>4</v>
      </c>
      <c r="BH62" s="46" t="s">
        <v>3</v>
      </c>
      <c r="BI62" s="196"/>
      <c r="BJ62" s="197"/>
      <c r="BK62" s="197"/>
    </row>
    <row r="63" spans="1:63" ht="9.75" customHeight="1" thickTop="1">
      <c r="A63" s="171">
        <v>17</v>
      </c>
      <c r="B63" s="171" t="str">
        <f>VLOOKUP(A63,'参加チーム名'!$B$5:$C$36,2,0)&amp;""</f>
        <v>松陵ヤンキーズ</v>
      </c>
      <c r="C63" s="47"/>
      <c r="D63" s="48"/>
      <c r="E63" s="49"/>
      <c r="F63" s="187">
        <f>'コート進行表2日目'!H121</f>
        <v>10</v>
      </c>
      <c r="G63" s="50" t="str">
        <f>IF(F63+H63&gt;0,IF(F63&gt;H63,"○",IF(F63&lt;H63,"×","△")),"")</f>
        <v>○</v>
      </c>
      <c r="H63" s="190">
        <f>'コート進行表2日目'!L121</f>
        <v>5</v>
      </c>
      <c r="I63" s="187">
        <f>'コート進行表2日目'!H126</f>
        <v>7</v>
      </c>
      <c r="J63" s="50" t="str">
        <f>IF(I63+K63&gt;0,IF(I63&gt;K63,"○",IF(I63&lt;K63,"×","△")),"")</f>
        <v>○</v>
      </c>
      <c r="K63" s="190">
        <f>'コート進行表2日目'!L126</f>
        <v>6</v>
      </c>
      <c r="L63" s="187">
        <f>'コート進行表2日目'!H130</f>
        <v>8</v>
      </c>
      <c r="M63" s="50" t="str">
        <f>IF(L63+N63&gt;0,IF(L63&gt;N63,"○",IF(L63&lt;N63,"×","△")),"")</f>
        <v>△</v>
      </c>
      <c r="N63" s="190">
        <f>'コート進行表2日目'!L130</f>
        <v>8</v>
      </c>
      <c r="O63" s="187">
        <f>'コート進行表1日目 '!H113</f>
        <v>6</v>
      </c>
      <c r="P63" s="50" t="str">
        <f>IF(O63+Q63&gt;0,IF(O63&gt;Q63,"○",IF(O63&lt;Q63,"×","△")),"")</f>
        <v>×</v>
      </c>
      <c r="Q63" s="190">
        <f>'コート進行表1日目 '!L113</f>
        <v>7</v>
      </c>
      <c r="R63" s="187">
        <f>'コート進行表1日目 '!H117</f>
        <v>6</v>
      </c>
      <c r="S63" s="50" t="str">
        <f>IF(R63+T63&gt;0,IF(R63&gt;T63,"○",IF(R63&lt;T63,"×","△")),"")</f>
        <v>×</v>
      </c>
      <c r="T63" s="190">
        <f>'コート進行表1日目 '!L117</f>
        <v>10</v>
      </c>
      <c r="U63" s="187">
        <f>'コート進行表1日目 '!H121</f>
        <v>9</v>
      </c>
      <c r="V63" s="50" t="str">
        <f>IF(U63+W63&gt;0,IF(U63&gt;W63,"○",IF(U63&lt;W63,"×","△")),"")</f>
        <v>○</v>
      </c>
      <c r="W63" s="190">
        <f>'コート進行表1日目 '!L121</f>
        <v>7</v>
      </c>
      <c r="X63" s="187">
        <f>'コート進行表1日目 '!H126</f>
        <v>8</v>
      </c>
      <c r="Y63" s="50" t="str">
        <f>IF(X63+Z63&gt;0,IF(X63&gt;Z63,"○",IF(X63&lt;Z63,"×","△")),"")</f>
        <v>×</v>
      </c>
      <c r="Z63" s="190">
        <f>'コート進行表1日目 '!L126</f>
        <v>9</v>
      </c>
      <c r="AA63" s="187">
        <f>'コート進行表1日目 '!H130</f>
        <v>3</v>
      </c>
      <c r="AB63" s="50" t="str">
        <f>IF(AA63+AC63&gt;0,IF(AA63&gt;AC63,"○",IF(AA63&lt;AC63,"×","△")),"")</f>
        <v>×</v>
      </c>
      <c r="AC63" s="190">
        <f>'コート進行表1日目 '!L130</f>
        <v>9</v>
      </c>
      <c r="AD63" s="187">
        <f>'コート進行表1日目 '!H134</f>
        <v>0</v>
      </c>
      <c r="AE63" s="50" t="str">
        <f>IF(AD63+AF63&gt;0,IF(AD63&gt;AF63,"○",IF(AD63&lt;AF63,"×","△")),"")</f>
        <v>×</v>
      </c>
      <c r="AF63" s="190">
        <f>'コート進行表1日目 '!L134</f>
        <v>10</v>
      </c>
      <c r="AG63" s="187">
        <f>'コート進行表1日目 '!H139</f>
        <v>6</v>
      </c>
      <c r="AH63" s="50" t="str">
        <f>IF(AG63+AI63&gt;0,IF(AG63&gt;AI63,"○",IF(AG63&lt;AI63,"×","△")),"")</f>
        <v>×</v>
      </c>
      <c r="AI63" s="190">
        <f>'コート進行表1日目 '!L139</f>
        <v>8</v>
      </c>
      <c r="AJ63" s="187">
        <f>'コート進行表1日目 '!H143</f>
        <v>8</v>
      </c>
      <c r="AK63" s="50" t="str">
        <f>IF(AJ63+AL63&gt;0,IF(AJ63&gt;AL63,"○",IF(AJ63&lt;AL63,"×","△")),"")</f>
        <v>×</v>
      </c>
      <c r="AL63" s="190">
        <f>'コート進行表1日目 '!L143</f>
        <v>9</v>
      </c>
      <c r="AM63" s="187">
        <f>'コート進行表1日目 '!H200</f>
        <v>4</v>
      </c>
      <c r="AN63" s="50" t="str">
        <f>IF(AM63+AO63&gt;0,IF(AM63&gt;AO63,"○",IF(AM63&lt;AO63,"×","△")),"")</f>
        <v>△</v>
      </c>
      <c r="AO63" s="190">
        <f>'コート進行表1日目 '!L200</f>
        <v>4</v>
      </c>
      <c r="AP63" s="187">
        <f>'コート進行表2日目'!H170</f>
        <v>6</v>
      </c>
      <c r="AQ63" s="50" t="str">
        <f>IF(AP63+AR63&gt;0,IF(AP63&gt;AR63,"○",IF(AP63&lt;AR63,"×","△")),"")</f>
        <v>×</v>
      </c>
      <c r="AR63" s="190">
        <f>'コート進行表2日目'!L170</f>
        <v>8</v>
      </c>
      <c r="AS63" s="187">
        <f>'コート進行表2日目'!H167</f>
        <v>8</v>
      </c>
      <c r="AT63" s="50" t="str">
        <f>IF(AS63+AU63&gt;0,IF(AS63&gt;AU63,"○",IF(AS63&lt;AU63,"×","△")),"")</f>
        <v>○</v>
      </c>
      <c r="AU63" s="190">
        <f>'コート進行表2日目'!L167</f>
        <v>4</v>
      </c>
      <c r="AV63" s="187">
        <f>'コート進行表1日目 '!H207</f>
        <v>8</v>
      </c>
      <c r="AW63" s="50" t="str">
        <f>IF(AV63+AX63&gt;0,IF(AV63&gt;AX63,"○",IF(AV63&lt;AX63,"×","△")),"")</f>
        <v>×</v>
      </c>
      <c r="AX63" s="190">
        <f>'コート進行表1日目 '!L207</f>
        <v>9</v>
      </c>
      <c r="AY63" s="172">
        <f>COUNTIF(D63:AW63,"○")</f>
        <v>4</v>
      </c>
      <c r="AZ63" s="51"/>
      <c r="BA63" s="175">
        <f>COUNTIF(D63:AW63,"△")</f>
        <v>2</v>
      </c>
      <c r="BB63" s="51"/>
      <c r="BC63" s="178">
        <f>COUNTIF(D63:AW63,"×")</f>
        <v>9</v>
      </c>
      <c r="BD63" s="181">
        <f>AY63*2+BA63*1</f>
        <v>10</v>
      </c>
      <c r="BE63" s="52" t="s">
        <v>6</v>
      </c>
      <c r="BF63" s="52" t="s">
        <v>7</v>
      </c>
      <c r="BG63" s="184">
        <f>IF(BH63&gt;0,RANK(BH63,$BH$63:$BH$108),"")</f>
        <v>12</v>
      </c>
      <c r="BH63" s="181">
        <f>((BD63*1000)+(BE64*15)-BF64)/15</f>
        <v>756.1333333333333</v>
      </c>
      <c r="BI63" s="167" t="s">
        <v>154</v>
      </c>
      <c r="BJ63" s="168">
        <v>32</v>
      </c>
      <c r="BK63" s="170" t="s">
        <v>24</v>
      </c>
    </row>
    <row r="64" spans="1:63" ht="9.75" customHeight="1">
      <c r="A64" s="171"/>
      <c r="B64" s="171"/>
      <c r="C64" s="53"/>
      <c r="D64" s="54"/>
      <c r="E64" s="55"/>
      <c r="F64" s="188"/>
      <c r="G64" s="11" t="s">
        <v>495</v>
      </c>
      <c r="H64" s="191"/>
      <c r="I64" s="188"/>
      <c r="J64" s="11" t="s">
        <v>495</v>
      </c>
      <c r="K64" s="191"/>
      <c r="L64" s="188"/>
      <c r="M64" s="11" t="s">
        <v>495</v>
      </c>
      <c r="N64" s="191"/>
      <c r="O64" s="188"/>
      <c r="P64" s="11" t="s">
        <v>495</v>
      </c>
      <c r="Q64" s="191"/>
      <c r="R64" s="188"/>
      <c r="S64" s="11" t="s">
        <v>495</v>
      </c>
      <c r="T64" s="191"/>
      <c r="U64" s="188"/>
      <c r="V64" s="11" t="s">
        <v>495</v>
      </c>
      <c r="W64" s="191"/>
      <c r="X64" s="188"/>
      <c r="Y64" s="11" t="s">
        <v>495</v>
      </c>
      <c r="Z64" s="191"/>
      <c r="AA64" s="188"/>
      <c r="AB64" s="11" t="s">
        <v>495</v>
      </c>
      <c r="AC64" s="191"/>
      <c r="AD64" s="188"/>
      <c r="AE64" s="11" t="s">
        <v>495</v>
      </c>
      <c r="AF64" s="191"/>
      <c r="AG64" s="188"/>
      <c r="AH64" s="11" t="s">
        <v>495</v>
      </c>
      <c r="AI64" s="191"/>
      <c r="AJ64" s="188"/>
      <c r="AK64" s="11" t="s">
        <v>495</v>
      </c>
      <c r="AL64" s="191"/>
      <c r="AM64" s="188"/>
      <c r="AN64" s="11" t="s">
        <v>495</v>
      </c>
      <c r="AO64" s="191"/>
      <c r="AP64" s="188"/>
      <c r="AQ64" s="11" t="s">
        <v>495</v>
      </c>
      <c r="AR64" s="191"/>
      <c r="AS64" s="188"/>
      <c r="AT64" s="11" t="s">
        <v>495</v>
      </c>
      <c r="AU64" s="191"/>
      <c r="AV64" s="188"/>
      <c r="AW64" s="11" t="s">
        <v>495</v>
      </c>
      <c r="AX64" s="191"/>
      <c r="AY64" s="173"/>
      <c r="AZ64" s="11" t="s">
        <v>2</v>
      </c>
      <c r="BA64" s="176"/>
      <c r="BB64" s="11" t="s">
        <v>2</v>
      </c>
      <c r="BC64" s="179"/>
      <c r="BD64" s="182"/>
      <c r="BE64" s="171">
        <f>F63+I63+L63+O63+R63+U63+X63+AA63+AD63+AG63+AJ63+AM63+AP63+AS63+AV63</f>
        <v>97</v>
      </c>
      <c r="BF64" s="171">
        <f>H63+K63+N63+Q63+T63+W63+Z63+AC63+AF63+AI63+AL63+AO63+AR63+AU63+AX63</f>
        <v>113</v>
      </c>
      <c r="BG64" s="185"/>
      <c r="BH64" s="182"/>
      <c r="BI64" s="167"/>
      <c r="BJ64" s="169"/>
      <c r="BK64" s="170"/>
    </row>
    <row r="65" spans="1:63" ht="9.75" customHeight="1" thickBot="1">
      <c r="A65" s="171"/>
      <c r="B65" s="171"/>
      <c r="C65" s="56"/>
      <c r="D65" s="57"/>
      <c r="E65" s="58"/>
      <c r="F65" s="189"/>
      <c r="G65" s="59"/>
      <c r="H65" s="192"/>
      <c r="I65" s="189"/>
      <c r="J65" s="59"/>
      <c r="K65" s="192"/>
      <c r="L65" s="189"/>
      <c r="M65" s="59"/>
      <c r="N65" s="192"/>
      <c r="O65" s="189"/>
      <c r="P65" s="59"/>
      <c r="Q65" s="192"/>
      <c r="R65" s="189"/>
      <c r="S65" s="59"/>
      <c r="T65" s="192"/>
      <c r="U65" s="189"/>
      <c r="V65" s="59"/>
      <c r="W65" s="192"/>
      <c r="X65" s="189"/>
      <c r="Y65" s="59"/>
      <c r="Z65" s="192"/>
      <c r="AA65" s="189"/>
      <c r="AB65" s="59"/>
      <c r="AC65" s="192"/>
      <c r="AD65" s="189"/>
      <c r="AE65" s="59"/>
      <c r="AF65" s="192"/>
      <c r="AG65" s="189"/>
      <c r="AH65" s="59"/>
      <c r="AI65" s="192"/>
      <c r="AJ65" s="189"/>
      <c r="AK65" s="59"/>
      <c r="AL65" s="192"/>
      <c r="AM65" s="189"/>
      <c r="AN65" s="59"/>
      <c r="AO65" s="192"/>
      <c r="AP65" s="189"/>
      <c r="AQ65" s="59"/>
      <c r="AR65" s="192"/>
      <c r="AS65" s="189"/>
      <c r="AT65" s="59"/>
      <c r="AU65" s="192"/>
      <c r="AV65" s="189"/>
      <c r="AW65" s="59"/>
      <c r="AX65" s="192"/>
      <c r="AY65" s="174"/>
      <c r="AZ65" s="59"/>
      <c r="BA65" s="177"/>
      <c r="BB65" s="59"/>
      <c r="BC65" s="180"/>
      <c r="BD65" s="183"/>
      <c r="BE65" s="171"/>
      <c r="BF65" s="171"/>
      <c r="BG65" s="186"/>
      <c r="BH65" s="183"/>
      <c r="BI65" s="167"/>
      <c r="BJ65" s="169"/>
      <c r="BK65" s="170"/>
    </row>
    <row r="66" spans="1:63" ht="9.75" customHeight="1" thickTop="1">
      <c r="A66" s="171">
        <v>18</v>
      </c>
      <c r="B66" s="171" t="str">
        <f>VLOOKUP(A66,'参加チーム名'!$B$5:$C$36,2,0)&amp;""</f>
        <v>いいたて草野ガッツ</v>
      </c>
      <c r="C66" s="187">
        <f>H63</f>
        <v>5</v>
      </c>
      <c r="D66" s="50" t="str">
        <f>IF(C66+E66&gt;0,IF(C66&gt;E66,"○",IF(C66&lt;E66,"×","△")),"")</f>
        <v>×</v>
      </c>
      <c r="E66" s="190">
        <f>F63</f>
        <v>10</v>
      </c>
      <c r="F66" s="47"/>
      <c r="G66" s="48"/>
      <c r="H66" s="49"/>
      <c r="I66" s="187">
        <f>'コート進行表2日目'!H132</f>
        <v>4</v>
      </c>
      <c r="J66" s="50" t="str">
        <f>IF(I66+K66&gt;0,IF(I66&gt;K66,"○",IF(I66&lt;K66,"×","△")),"")</f>
        <v>×</v>
      </c>
      <c r="K66" s="190">
        <f>'コート進行表2日目'!L132</f>
        <v>11</v>
      </c>
      <c r="L66" s="187">
        <f>'コート進行表2日目'!H128</f>
        <v>8</v>
      </c>
      <c r="M66" s="50" t="str">
        <f>IF(L66+N66&gt;0,IF(L66&gt;N66,"○",IF(L66&lt;N66,"×","△")),"")</f>
        <v>△</v>
      </c>
      <c r="N66" s="190">
        <f>'コート進行表2日目'!L128</f>
        <v>8</v>
      </c>
      <c r="O66" s="187">
        <f>'コート進行表1日目 '!H127</f>
        <v>3</v>
      </c>
      <c r="P66" s="50" t="str">
        <f>IF(O66+Q66&gt;0,IF(O66&gt;Q66,"○",IF(O66&lt;Q66,"×","△")),"")</f>
        <v>×</v>
      </c>
      <c r="Q66" s="190">
        <f>'コート進行表1日目 '!L127</f>
        <v>7</v>
      </c>
      <c r="R66" s="187">
        <f>'コート進行表1日目 '!H114</f>
        <v>5</v>
      </c>
      <c r="S66" s="50" t="str">
        <f>IF(R66+T66&gt;0,IF(R66&gt;T66,"○",IF(R66&lt;T66,"×","△")),"")</f>
        <v>×</v>
      </c>
      <c r="T66" s="190">
        <f>'コート進行表1日目 '!L114</f>
        <v>9</v>
      </c>
      <c r="U66" s="187">
        <f>'コート進行表1日目 '!H118</f>
        <v>9</v>
      </c>
      <c r="V66" s="50" t="str">
        <f>IF(U66+W66&gt;0,IF(U66&gt;W66,"○",IF(U66&lt;W66,"×","△")),"")</f>
        <v>○</v>
      </c>
      <c r="W66" s="190">
        <f>'コート進行表1日目 '!L118</f>
        <v>8</v>
      </c>
      <c r="X66" s="187">
        <f>'コート進行表1日目 '!H122</f>
        <v>4</v>
      </c>
      <c r="Y66" s="50" t="str">
        <f>IF(X66+Z66&gt;0,IF(X66&gt;Z66,"○",IF(X66&lt;Z66,"×","△")),"")</f>
        <v>×</v>
      </c>
      <c r="Z66" s="190">
        <f>'コート進行表1日目 '!L122</f>
        <v>10</v>
      </c>
      <c r="AA66" s="187">
        <f>'コート進行表1日目 '!H144</f>
        <v>3</v>
      </c>
      <c r="AB66" s="50" t="str">
        <f>IF(AA66+AC66&gt;0,IF(AA66&gt;AC66,"○",IF(AA66&lt;AC66,"×","△")),"")</f>
        <v>×</v>
      </c>
      <c r="AC66" s="190">
        <f>'コート進行表1日目 '!L144</f>
        <v>11</v>
      </c>
      <c r="AD66" s="187">
        <f>'コート進行表1日目 '!H131</f>
        <v>2</v>
      </c>
      <c r="AE66" s="50" t="str">
        <f>IF(AD66+AF66&gt;0,IF(AD66&gt;AF66,"○",IF(AD66&lt;AF66,"×","△")),"")</f>
        <v>×</v>
      </c>
      <c r="AF66" s="190">
        <f>'コート進行表1日目 '!L131</f>
        <v>8</v>
      </c>
      <c r="AG66" s="187">
        <f>'コート進行表1日目 '!H135</f>
        <v>5</v>
      </c>
      <c r="AH66" s="50" t="str">
        <f>IF(AG66+AI66&gt;0,IF(AG66&gt;AI66,"○",IF(AG66&lt;AI66,"×","△")),"")</f>
        <v>×</v>
      </c>
      <c r="AI66" s="190">
        <f>'コート進行表1日目 '!L135</f>
        <v>9</v>
      </c>
      <c r="AJ66" s="187">
        <f>'コート進行表1日目 '!H140</f>
        <v>7</v>
      </c>
      <c r="AK66" s="50" t="str">
        <f>IF(AJ66+AL66&gt;0,IF(AJ66&gt;AL66,"○",IF(AJ66&lt;AL66,"×","△")),"")</f>
        <v>×</v>
      </c>
      <c r="AL66" s="190">
        <f>'コート進行表1日目 '!L140</f>
        <v>11</v>
      </c>
      <c r="AM66" s="187">
        <f>'コート進行表1日目 '!H204</f>
        <v>3</v>
      </c>
      <c r="AN66" s="50" t="str">
        <f>IF(AM66+AO66&gt;0,IF(AM66&gt;AO66,"○",IF(AM66&lt;AO66,"×","△")),"")</f>
        <v>×</v>
      </c>
      <c r="AO66" s="190">
        <f>'コート進行表1日目 '!L204</f>
        <v>7</v>
      </c>
      <c r="AP66" s="187">
        <f>'コート進行表1日目 '!H201</f>
        <v>6</v>
      </c>
      <c r="AQ66" s="50" t="str">
        <f>IF(AP66+AR66&gt;0,IF(AP66&gt;AR66,"○",IF(AP66&lt;AR66,"×","△")),"")</f>
        <v>×</v>
      </c>
      <c r="AR66" s="190">
        <f>'コート進行表1日目 '!L201</f>
        <v>10</v>
      </c>
      <c r="AS66" s="187">
        <f>'コート進行表2日目'!H171</f>
        <v>7</v>
      </c>
      <c r="AT66" s="50" t="str">
        <f>IF(AS66+AU66&gt;0,IF(AS66&gt;AU66,"○",IF(AS66&lt;AU66,"×","△")),"")</f>
        <v>×</v>
      </c>
      <c r="AU66" s="190">
        <f>'コート進行表2日目'!L171</f>
        <v>9</v>
      </c>
      <c r="AV66" s="187">
        <f>'コート進行表2日目'!H168</f>
        <v>4</v>
      </c>
      <c r="AW66" s="50" t="str">
        <f>IF(AV66+AX66&gt;0,IF(AV66&gt;AX66,"○",IF(AV66&lt;AX66,"×","△")),"")</f>
        <v>×</v>
      </c>
      <c r="AX66" s="190">
        <f>'コート進行表2日目'!L168</f>
        <v>10</v>
      </c>
      <c r="AY66" s="172">
        <f>COUNTIF(D66:AW66,"○")</f>
        <v>1</v>
      </c>
      <c r="AZ66" s="51"/>
      <c r="BA66" s="175">
        <f>COUNTIF(D66:AW66,"△")</f>
        <v>1</v>
      </c>
      <c r="BB66" s="51"/>
      <c r="BC66" s="178">
        <f>COUNTIF(D66:AW66,"×")</f>
        <v>13</v>
      </c>
      <c r="BD66" s="181">
        <f>AY66*2+BA66*1</f>
        <v>3</v>
      </c>
      <c r="BE66" s="52" t="s">
        <v>6</v>
      </c>
      <c r="BF66" s="52" t="s">
        <v>7</v>
      </c>
      <c r="BG66" s="184">
        <f>IF(BH66&gt;0,RANK(BH66,$BH$63:$BH$108),"")</f>
        <v>14</v>
      </c>
      <c r="BH66" s="181">
        <f>((BD66*1000)+(BE67*15)-BF67)/15</f>
        <v>265.8</v>
      </c>
      <c r="BI66" s="167" t="s">
        <v>155</v>
      </c>
      <c r="BJ66" s="168">
        <v>22</v>
      </c>
      <c r="BK66" s="170" t="s">
        <v>24</v>
      </c>
    </row>
    <row r="67" spans="1:63" ht="9.75" customHeight="1">
      <c r="A67" s="171"/>
      <c r="B67" s="171"/>
      <c r="C67" s="188"/>
      <c r="D67" s="11" t="s">
        <v>495</v>
      </c>
      <c r="E67" s="191"/>
      <c r="F67" s="53"/>
      <c r="G67" s="54"/>
      <c r="H67" s="55"/>
      <c r="I67" s="188"/>
      <c r="J67" s="11" t="s">
        <v>495</v>
      </c>
      <c r="K67" s="191"/>
      <c r="L67" s="188"/>
      <c r="M67" s="11" t="s">
        <v>495</v>
      </c>
      <c r="N67" s="191"/>
      <c r="O67" s="188"/>
      <c r="P67" s="11" t="s">
        <v>495</v>
      </c>
      <c r="Q67" s="191"/>
      <c r="R67" s="188"/>
      <c r="S67" s="11" t="s">
        <v>495</v>
      </c>
      <c r="T67" s="191"/>
      <c r="U67" s="188"/>
      <c r="V67" s="11" t="s">
        <v>495</v>
      </c>
      <c r="W67" s="191"/>
      <c r="X67" s="188"/>
      <c r="Y67" s="11" t="s">
        <v>495</v>
      </c>
      <c r="Z67" s="191"/>
      <c r="AA67" s="188"/>
      <c r="AB67" s="11" t="s">
        <v>495</v>
      </c>
      <c r="AC67" s="191"/>
      <c r="AD67" s="188"/>
      <c r="AE67" s="11" t="s">
        <v>495</v>
      </c>
      <c r="AF67" s="191"/>
      <c r="AG67" s="188"/>
      <c r="AH67" s="11" t="s">
        <v>495</v>
      </c>
      <c r="AI67" s="191"/>
      <c r="AJ67" s="188"/>
      <c r="AK67" s="11" t="s">
        <v>495</v>
      </c>
      <c r="AL67" s="191"/>
      <c r="AM67" s="188"/>
      <c r="AN67" s="11" t="s">
        <v>495</v>
      </c>
      <c r="AO67" s="191"/>
      <c r="AP67" s="188"/>
      <c r="AQ67" s="11" t="s">
        <v>495</v>
      </c>
      <c r="AR67" s="191"/>
      <c r="AS67" s="188"/>
      <c r="AT67" s="11" t="s">
        <v>495</v>
      </c>
      <c r="AU67" s="191"/>
      <c r="AV67" s="188"/>
      <c r="AW67" s="11" t="s">
        <v>495</v>
      </c>
      <c r="AX67" s="191"/>
      <c r="AY67" s="173"/>
      <c r="AZ67" s="11" t="s">
        <v>2</v>
      </c>
      <c r="BA67" s="176"/>
      <c r="BB67" s="11" t="s">
        <v>2</v>
      </c>
      <c r="BC67" s="179"/>
      <c r="BD67" s="182"/>
      <c r="BE67" s="171">
        <f>C66+I66+L66+O66+R66+U66+X66+AA66+AD66+AG66+AJ66+AM66+AP66+AS66+AV66</f>
        <v>75</v>
      </c>
      <c r="BF67" s="171">
        <f>E66+K66+N66+Q66+T66+W66+Z66+AC66+AF66+AI66+AL66+AO66+AR66+AU66+AX66</f>
        <v>138</v>
      </c>
      <c r="BG67" s="185"/>
      <c r="BH67" s="182"/>
      <c r="BI67" s="167"/>
      <c r="BJ67" s="169"/>
      <c r="BK67" s="170"/>
    </row>
    <row r="68" spans="1:63" ht="9.75" customHeight="1" thickBot="1">
      <c r="A68" s="171"/>
      <c r="B68" s="171"/>
      <c r="C68" s="189"/>
      <c r="D68" s="59"/>
      <c r="E68" s="192"/>
      <c r="F68" s="56"/>
      <c r="G68" s="57"/>
      <c r="H68" s="58"/>
      <c r="I68" s="189"/>
      <c r="J68" s="59"/>
      <c r="K68" s="192"/>
      <c r="L68" s="189"/>
      <c r="M68" s="59"/>
      <c r="N68" s="192"/>
      <c r="O68" s="189"/>
      <c r="P68" s="59"/>
      <c r="Q68" s="192"/>
      <c r="R68" s="189"/>
      <c r="S68" s="59"/>
      <c r="T68" s="192"/>
      <c r="U68" s="189"/>
      <c r="V68" s="59"/>
      <c r="W68" s="192"/>
      <c r="X68" s="189"/>
      <c r="Y68" s="59"/>
      <c r="Z68" s="192"/>
      <c r="AA68" s="189"/>
      <c r="AB68" s="59"/>
      <c r="AC68" s="192"/>
      <c r="AD68" s="189"/>
      <c r="AE68" s="59"/>
      <c r="AF68" s="192"/>
      <c r="AG68" s="189"/>
      <c r="AH68" s="59"/>
      <c r="AI68" s="192"/>
      <c r="AJ68" s="189"/>
      <c r="AK68" s="59"/>
      <c r="AL68" s="192"/>
      <c r="AM68" s="189"/>
      <c r="AN68" s="59"/>
      <c r="AO68" s="192"/>
      <c r="AP68" s="189"/>
      <c r="AQ68" s="59"/>
      <c r="AR68" s="192"/>
      <c r="AS68" s="189"/>
      <c r="AT68" s="59"/>
      <c r="AU68" s="192"/>
      <c r="AV68" s="189"/>
      <c r="AW68" s="59"/>
      <c r="AX68" s="192"/>
      <c r="AY68" s="174"/>
      <c r="AZ68" s="59"/>
      <c r="BA68" s="177"/>
      <c r="BB68" s="59"/>
      <c r="BC68" s="180"/>
      <c r="BD68" s="183"/>
      <c r="BE68" s="171"/>
      <c r="BF68" s="171"/>
      <c r="BG68" s="186"/>
      <c r="BH68" s="183"/>
      <c r="BI68" s="167"/>
      <c r="BJ68" s="169"/>
      <c r="BK68" s="170"/>
    </row>
    <row r="69" spans="1:63" ht="9.75" customHeight="1" thickTop="1">
      <c r="A69" s="171">
        <v>19</v>
      </c>
      <c r="B69" s="171" t="str">
        <f>VLOOKUP(A69,'参加チーム名'!$B$5:$C$36,2,0)&amp;""</f>
        <v>本宮ブラックシャークス</v>
      </c>
      <c r="C69" s="187">
        <f>K63</f>
        <v>6</v>
      </c>
      <c r="D69" s="50" t="str">
        <f>IF(C69+E69&gt;0,IF(C69&gt;E69,"○",IF(C69&lt;E69,"×","△")),"")</f>
        <v>×</v>
      </c>
      <c r="E69" s="190">
        <f>I63</f>
        <v>7</v>
      </c>
      <c r="F69" s="187">
        <f>K66</f>
        <v>11</v>
      </c>
      <c r="G69" s="50" t="str">
        <f>IF(F69+H69&gt;0,IF(F69&gt;H69,"○",IF(F69&lt;H69,"×","△")),"")</f>
        <v>○</v>
      </c>
      <c r="H69" s="190">
        <f>I66</f>
        <v>4</v>
      </c>
      <c r="I69" s="47"/>
      <c r="J69" s="48"/>
      <c r="K69" s="49"/>
      <c r="L69" s="187">
        <f>'コート進行表2日目'!H124</f>
        <v>1</v>
      </c>
      <c r="M69" s="50" t="str">
        <f>IF(L69+N69&gt;0,IF(L69&gt;N69,"○",IF(L69&lt;N69,"×","△")),"")</f>
        <v>×</v>
      </c>
      <c r="N69" s="190">
        <f>'コート進行表2日目'!L124</f>
        <v>10</v>
      </c>
      <c r="O69" s="187">
        <f>'コート進行表1日目 '!H123</f>
        <v>2</v>
      </c>
      <c r="P69" s="50" t="str">
        <f>IF(O69+Q69&gt;0,IF(O69&gt;Q69,"○",IF(O69&lt;Q69,"×","△")),"")</f>
        <v>×</v>
      </c>
      <c r="Q69" s="190">
        <f>'コート進行表1日目 '!L123</f>
        <v>8</v>
      </c>
      <c r="R69" s="187">
        <f>'コート進行表1日目 '!H128</f>
        <v>6</v>
      </c>
      <c r="S69" s="50" t="str">
        <f>IF(R69+T69&gt;0,IF(R69&gt;T69,"○",IF(R69&lt;T69,"×","△")),"")</f>
        <v>×</v>
      </c>
      <c r="T69" s="190">
        <f>'コート進行表1日目 '!L128</f>
        <v>10</v>
      </c>
      <c r="U69" s="187">
        <f>'コート進行表1日目 '!H115</f>
        <v>5</v>
      </c>
      <c r="V69" s="50" t="str">
        <f>IF(U69+W69&gt;0,IF(U69&gt;W69,"○",IF(U69&lt;W69,"×","△")),"")</f>
        <v>×</v>
      </c>
      <c r="W69" s="190">
        <f>'コート進行表1日目 '!L115</f>
        <v>9</v>
      </c>
      <c r="X69" s="187">
        <f>'コート進行表1日目 '!H119</f>
        <v>4</v>
      </c>
      <c r="Y69" s="50" t="str">
        <f>IF(X69+Z69&gt;0,IF(X69&gt;Z69,"○",IF(X69&lt;Z69,"×","△")),"")</f>
        <v>×</v>
      </c>
      <c r="Z69" s="190">
        <f>'コート進行表1日目 '!L119</f>
        <v>10</v>
      </c>
      <c r="AA69" s="187">
        <f>'コート進行表1日目 '!H141</f>
        <v>2</v>
      </c>
      <c r="AB69" s="50" t="str">
        <f>IF(AA69+AC69&gt;0,IF(AA69&gt;AC69,"○",IF(AA69&lt;AC69,"×","△")),"")</f>
        <v>×</v>
      </c>
      <c r="AC69" s="190">
        <f>'コート進行表1日目 '!L141</f>
        <v>11</v>
      </c>
      <c r="AD69" s="187">
        <f>'コート進行表1日目 '!H145</f>
        <v>3</v>
      </c>
      <c r="AE69" s="50" t="str">
        <f>IF(AD69+AF69&gt;0,IF(AD69&gt;AF69,"○",IF(AD69&lt;AF69,"×","△")),"")</f>
        <v>×</v>
      </c>
      <c r="AF69" s="190">
        <f>'コート進行表1日目 '!L145</f>
        <v>9</v>
      </c>
      <c r="AG69" s="187">
        <f>'コート進行表1日目 '!H132</f>
        <v>2</v>
      </c>
      <c r="AH69" s="50" t="str">
        <f>IF(AG69+AI69&gt;0,IF(AG69&gt;AI69,"○",IF(AG69&lt;AI69,"×","△")),"")</f>
        <v>×</v>
      </c>
      <c r="AI69" s="190">
        <f>'コート進行表1日目 '!L132</f>
        <v>10</v>
      </c>
      <c r="AJ69" s="187">
        <f>'コート進行表1日目 '!H137</f>
        <v>8</v>
      </c>
      <c r="AK69" s="50" t="str">
        <f>IF(AJ69+AL69&gt;0,IF(AJ69&gt;AL69,"○",IF(AJ69&lt;AL69,"×","△")),"")</f>
        <v>×</v>
      </c>
      <c r="AL69" s="190">
        <f>'コート進行表1日目 '!L137</f>
        <v>9</v>
      </c>
      <c r="AM69" s="187">
        <f>'コート進行表2日目'!H165</f>
        <v>1</v>
      </c>
      <c r="AN69" s="50" t="str">
        <f>IF(AM69+AO69&gt;0,IF(AM69&gt;AO69,"○",IF(AM69&lt;AO69,"×","△")),"")</f>
        <v>×</v>
      </c>
      <c r="AO69" s="190">
        <f>'コート進行表2日目'!L165</f>
        <v>11</v>
      </c>
      <c r="AP69" s="187">
        <f>'コート進行表1日目 '!H205</f>
        <v>4</v>
      </c>
      <c r="AQ69" s="50" t="str">
        <f>IF(AP69+AR69&gt;0,IF(AP69&gt;AR69,"○",IF(AP69&lt;AR69,"×","△")),"")</f>
        <v>×</v>
      </c>
      <c r="AR69" s="190">
        <f>'コート進行表1日目 '!L205</f>
        <v>8</v>
      </c>
      <c r="AS69" s="187">
        <f>'コート進行表1日目 '!H202</f>
        <v>6</v>
      </c>
      <c r="AT69" s="50" t="str">
        <f>IF(AS69+AU69&gt;0,IF(AS69&gt;AU69,"○",IF(AS69&lt;AU69,"×","△")),"")</f>
        <v>×</v>
      </c>
      <c r="AU69" s="190">
        <f>'コート進行表1日目 '!L202</f>
        <v>10</v>
      </c>
      <c r="AV69" s="187">
        <f>'コート進行表2日目'!H172</f>
        <v>6</v>
      </c>
      <c r="AW69" s="50" t="str">
        <f>IF(AV69+AX69&gt;0,IF(AV69&gt;AX69,"○",IF(AV69&lt;AX69,"×","△")),"")</f>
        <v>×</v>
      </c>
      <c r="AX69" s="190">
        <f>'コート進行表2日目'!L172</f>
        <v>10</v>
      </c>
      <c r="AY69" s="172">
        <f>COUNTIF(D69:AW69,"○")</f>
        <v>1</v>
      </c>
      <c r="AZ69" s="51"/>
      <c r="BA69" s="175">
        <f>COUNTIF(D69:AW69,"△")</f>
        <v>0</v>
      </c>
      <c r="BB69" s="51"/>
      <c r="BC69" s="178">
        <f>COUNTIF(D69:AW69,"×")</f>
        <v>14</v>
      </c>
      <c r="BD69" s="181">
        <f>AY69*2+BA69*1</f>
        <v>2</v>
      </c>
      <c r="BE69" s="52" t="s">
        <v>6</v>
      </c>
      <c r="BF69" s="52" t="s">
        <v>7</v>
      </c>
      <c r="BG69" s="184">
        <f>IF(BH69&gt;0,RANK(BH69,$BH$63:$BH$108),"")</f>
        <v>16</v>
      </c>
      <c r="BH69" s="181">
        <f>((BD69*1000)+(BE70*15)-BF70)/15</f>
        <v>191.26666666666668</v>
      </c>
      <c r="BI69" s="167" t="s">
        <v>156</v>
      </c>
      <c r="BJ69" s="168">
        <v>25</v>
      </c>
      <c r="BK69" s="170" t="s">
        <v>24</v>
      </c>
    </row>
    <row r="70" spans="1:63" ht="9.75" customHeight="1">
      <c r="A70" s="171"/>
      <c r="B70" s="171"/>
      <c r="C70" s="188"/>
      <c r="D70" s="11" t="s">
        <v>495</v>
      </c>
      <c r="E70" s="191"/>
      <c r="F70" s="188"/>
      <c r="G70" s="11" t="s">
        <v>495</v>
      </c>
      <c r="H70" s="191"/>
      <c r="I70" s="53"/>
      <c r="J70" s="54"/>
      <c r="K70" s="55"/>
      <c r="L70" s="188"/>
      <c r="M70" s="11" t="s">
        <v>495</v>
      </c>
      <c r="N70" s="191"/>
      <c r="O70" s="188"/>
      <c r="P70" s="11" t="s">
        <v>495</v>
      </c>
      <c r="Q70" s="191"/>
      <c r="R70" s="188"/>
      <c r="S70" s="11" t="s">
        <v>495</v>
      </c>
      <c r="T70" s="191"/>
      <c r="U70" s="188"/>
      <c r="V70" s="11" t="s">
        <v>495</v>
      </c>
      <c r="W70" s="191"/>
      <c r="X70" s="188"/>
      <c r="Y70" s="11" t="s">
        <v>495</v>
      </c>
      <c r="Z70" s="191"/>
      <c r="AA70" s="188"/>
      <c r="AB70" s="11" t="s">
        <v>495</v>
      </c>
      <c r="AC70" s="191"/>
      <c r="AD70" s="188"/>
      <c r="AE70" s="11" t="s">
        <v>495</v>
      </c>
      <c r="AF70" s="191"/>
      <c r="AG70" s="188"/>
      <c r="AH70" s="11" t="s">
        <v>495</v>
      </c>
      <c r="AI70" s="191"/>
      <c r="AJ70" s="188"/>
      <c r="AK70" s="11" t="s">
        <v>495</v>
      </c>
      <c r="AL70" s="191"/>
      <c r="AM70" s="188"/>
      <c r="AN70" s="11" t="s">
        <v>495</v>
      </c>
      <c r="AO70" s="191"/>
      <c r="AP70" s="188"/>
      <c r="AQ70" s="11" t="s">
        <v>495</v>
      </c>
      <c r="AR70" s="191"/>
      <c r="AS70" s="188"/>
      <c r="AT70" s="11" t="s">
        <v>495</v>
      </c>
      <c r="AU70" s="191"/>
      <c r="AV70" s="188"/>
      <c r="AW70" s="11" t="s">
        <v>495</v>
      </c>
      <c r="AX70" s="191"/>
      <c r="AY70" s="173"/>
      <c r="AZ70" s="11" t="s">
        <v>2</v>
      </c>
      <c r="BA70" s="176"/>
      <c r="BB70" s="11" t="s">
        <v>2</v>
      </c>
      <c r="BC70" s="179"/>
      <c r="BD70" s="182"/>
      <c r="BE70" s="171">
        <f>C69+F69+L69+O69+R69+U69+X69+AA69+AD69+AG69+AJ69+AM69+AP69+AS69+AV69</f>
        <v>67</v>
      </c>
      <c r="BF70" s="171">
        <f>E69+H69+N69+Q69+T69+W69+Z69+AC69+AF69+AI69+AL69+AO69+AR69+AU69+AX69</f>
        <v>136</v>
      </c>
      <c r="BG70" s="185"/>
      <c r="BH70" s="182"/>
      <c r="BI70" s="167"/>
      <c r="BJ70" s="169"/>
      <c r="BK70" s="170"/>
    </row>
    <row r="71" spans="1:63" ht="9.75" customHeight="1" thickBot="1">
      <c r="A71" s="171"/>
      <c r="B71" s="171"/>
      <c r="C71" s="189"/>
      <c r="D71" s="59"/>
      <c r="E71" s="192"/>
      <c r="F71" s="189"/>
      <c r="G71" s="59"/>
      <c r="H71" s="192"/>
      <c r="I71" s="56"/>
      <c r="J71" s="57"/>
      <c r="K71" s="58"/>
      <c r="L71" s="189"/>
      <c r="M71" s="59"/>
      <c r="N71" s="192"/>
      <c r="O71" s="189"/>
      <c r="P71" s="59"/>
      <c r="Q71" s="192"/>
      <c r="R71" s="189"/>
      <c r="S71" s="59"/>
      <c r="T71" s="192"/>
      <c r="U71" s="189"/>
      <c r="V71" s="59"/>
      <c r="W71" s="192"/>
      <c r="X71" s="189"/>
      <c r="Y71" s="59"/>
      <c r="Z71" s="192"/>
      <c r="AA71" s="189"/>
      <c r="AB71" s="59"/>
      <c r="AC71" s="192"/>
      <c r="AD71" s="189"/>
      <c r="AE71" s="59"/>
      <c r="AF71" s="192"/>
      <c r="AG71" s="189"/>
      <c r="AH71" s="59"/>
      <c r="AI71" s="192"/>
      <c r="AJ71" s="189"/>
      <c r="AK71" s="59"/>
      <c r="AL71" s="192"/>
      <c r="AM71" s="189"/>
      <c r="AN71" s="59"/>
      <c r="AO71" s="192"/>
      <c r="AP71" s="189"/>
      <c r="AQ71" s="59"/>
      <c r="AR71" s="192"/>
      <c r="AS71" s="189"/>
      <c r="AT71" s="59"/>
      <c r="AU71" s="192"/>
      <c r="AV71" s="189"/>
      <c r="AW71" s="59"/>
      <c r="AX71" s="192"/>
      <c r="AY71" s="174"/>
      <c r="AZ71" s="59"/>
      <c r="BA71" s="177"/>
      <c r="BB71" s="59"/>
      <c r="BC71" s="180"/>
      <c r="BD71" s="183"/>
      <c r="BE71" s="171"/>
      <c r="BF71" s="171"/>
      <c r="BG71" s="186"/>
      <c r="BH71" s="183"/>
      <c r="BI71" s="167"/>
      <c r="BJ71" s="169"/>
      <c r="BK71" s="170"/>
    </row>
    <row r="72" spans="1:63" ht="9.75" customHeight="1" thickTop="1">
      <c r="A72" s="171">
        <v>20</v>
      </c>
      <c r="B72" s="171" t="str">
        <f>VLOOKUP(A72,'参加チーム名'!$B$5:$C$36,2,0)&amp;""</f>
        <v>アルバルクキッズ</v>
      </c>
      <c r="C72" s="187">
        <f>N63</f>
        <v>8</v>
      </c>
      <c r="D72" s="50" t="str">
        <f>IF(C72+E72&gt;0,IF(C72&gt;E72,"○",IF(C72&lt;E72,"×","△")),"")</f>
        <v>△</v>
      </c>
      <c r="E72" s="190">
        <f>L63</f>
        <v>8</v>
      </c>
      <c r="F72" s="187">
        <f>N66</f>
        <v>8</v>
      </c>
      <c r="G72" s="50" t="str">
        <f>IF(F72+H72&gt;0,IF(F72&gt;H72,"○",IF(F72&lt;H72,"×","△")),"")</f>
        <v>△</v>
      </c>
      <c r="H72" s="190">
        <f>L66</f>
        <v>8</v>
      </c>
      <c r="I72" s="187">
        <f>N69</f>
        <v>10</v>
      </c>
      <c r="J72" s="50" t="str">
        <f>IF(I72+K72&gt;0,IF(I72&gt;K72,"○",IF(I72&lt;K72,"×","△")),"")</f>
        <v>○</v>
      </c>
      <c r="K72" s="190">
        <f>L69</f>
        <v>1</v>
      </c>
      <c r="L72" s="47"/>
      <c r="M72" s="48"/>
      <c r="N72" s="49"/>
      <c r="O72" s="187">
        <f>'コート進行表1日目 '!H120</f>
        <v>11</v>
      </c>
      <c r="P72" s="50" t="str">
        <f>IF(O72+Q72&gt;0,IF(O72&gt;Q72,"○",IF(O72&lt;Q72,"×","△")),"")</f>
        <v>○</v>
      </c>
      <c r="Q72" s="190">
        <f>'コート進行表1日目 '!L120</f>
        <v>5</v>
      </c>
      <c r="R72" s="187">
        <f>'コート進行表1日目 '!H124</f>
        <v>6</v>
      </c>
      <c r="S72" s="50" t="str">
        <f>IF(R72+T72&gt;0,IF(R72&gt;T72,"○",IF(R72&lt;T72,"×","△")),"")</f>
        <v>×</v>
      </c>
      <c r="T72" s="190">
        <f>'コート進行表1日目 '!L124</f>
        <v>9</v>
      </c>
      <c r="U72" s="187">
        <f>'コート進行表1日目 '!H129</f>
        <v>10</v>
      </c>
      <c r="V72" s="50" t="str">
        <f>IF(U72+W72&gt;0,IF(U72&gt;W72,"○",IF(U72&lt;W72,"×","△")),"")</f>
        <v>○</v>
      </c>
      <c r="W72" s="190">
        <f>'コート進行表1日目 '!L129</f>
        <v>3</v>
      </c>
      <c r="X72" s="187">
        <f>'コート進行表1日目 '!H116</f>
        <v>9</v>
      </c>
      <c r="Y72" s="50" t="str">
        <f>IF(X72+Z72&gt;0,IF(X72&gt;Z72,"○",IF(X72&lt;Z72,"×","△")),"")</f>
        <v>△</v>
      </c>
      <c r="Z72" s="190">
        <f>'コート進行表1日目 '!L116</f>
        <v>9</v>
      </c>
      <c r="AA72" s="187">
        <f>'コート進行表1日目 '!H138</f>
        <v>8</v>
      </c>
      <c r="AB72" s="50" t="str">
        <f>IF(AA72+AC72&gt;0,IF(AA72&gt;AC72,"○",IF(AA72&lt;AC72,"×","△")),"")</f>
        <v>×</v>
      </c>
      <c r="AC72" s="190">
        <f>'コート進行表1日目 '!L138</f>
        <v>9</v>
      </c>
      <c r="AD72" s="187">
        <f>'コート進行表1日目 '!H142</f>
        <v>8</v>
      </c>
      <c r="AE72" s="50" t="str">
        <f>IF(AD72+AF72&gt;0,IF(AD72&gt;AF72,"○",IF(AD72&lt;AF72,"×","△")),"")</f>
        <v>△</v>
      </c>
      <c r="AF72" s="190">
        <f>'コート進行表1日目 '!L142</f>
        <v>8</v>
      </c>
      <c r="AG72" s="187">
        <f>'コート進行表1日目 '!H147</f>
        <v>4</v>
      </c>
      <c r="AH72" s="50" t="str">
        <f>IF(AG72+AI72&gt;0,IF(AG72&gt;AI72,"○",IF(AG72&lt;AI72,"×","△")),"")</f>
        <v>×</v>
      </c>
      <c r="AI72" s="190">
        <f>'コート進行表1日目 '!L147</f>
        <v>11</v>
      </c>
      <c r="AJ72" s="187">
        <f>'コート進行表1日目 '!H133</f>
        <v>7</v>
      </c>
      <c r="AK72" s="50" t="str">
        <f>IF(AJ72+AL72&gt;0,IF(AJ72&gt;AL72,"○",IF(AJ72&lt;AL72,"×","△")),"")</f>
        <v>×</v>
      </c>
      <c r="AL72" s="190">
        <f>'コート進行表1日目 '!L133</f>
        <v>10</v>
      </c>
      <c r="AM72" s="187">
        <f>'コート進行表2日目'!H169</f>
        <v>7</v>
      </c>
      <c r="AN72" s="50" t="str">
        <f>IF(AM72+AO72&gt;0,IF(AM72&gt;AO72,"○",IF(AM72&lt;AO72,"×","△")),"")</f>
        <v>○</v>
      </c>
      <c r="AO72" s="190">
        <f>'コート進行表2日目'!L169</f>
        <v>5</v>
      </c>
      <c r="AP72" s="187">
        <f>'コート進行表2日目'!H166</f>
        <v>7</v>
      </c>
      <c r="AQ72" s="50" t="str">
        <f>IF(AP72+AR72&gt;0,IF(AP72&gt;AR72,"○",IF(AP72&lt;AR72,"×","△")),"")</f>
        <v>△</v>
      </c>
      <c r="AR72" s="190">
        <f>'コート進行表2日目'!L166</f>
        <v>7</v>
      </c>
      <c r="AS72" s="187">
        <f>'コート進行表1日目 '!H206</f>
        <v>4</v>
      </c>
      <c r="AT72" s="50" t="str">
        <f>IF(AS72+AU72&gt;0,IF(AS72&gt;AU72,"○",IF(AS72&lt;AU72,"×","△")),"")</f>
        <v>×</v>
      </c>
      <c r="AU72" s="190">
        <f>'コート進行表1日目 '!L206</f>
        <v>8</v>
      </c>
      <c r="AV72" s="187">
        <f>'コート進行表1日目 '!H203</f>
        <v>3</v>
      </c>
      <c r="AW72" s="50" t="str">
        <f>IF(AV72+AX72&gt;0,IF(AV72&gt;AX72,"○",IF(AV72&lt;AX72,"×","△")),"")</f>
        <v>×</v>
      </c>
      <c r="AX72" s="190">
        <f>'コート進行表1日目 '!L203</f>
        <v>10</v>
      </c>
      <c r="AY72" s="172">
        <f>COUNTIF(D72:AW72,"○")</f>
        <v>4</v>
      </c>
      <c r="AZ72" s="51"/>
      <c r="BA72" s="175">
        <f>COUNTIF(D72:AW72,"△")</f>
        <v>5</v>
      </c>
      <c r="BB72" s="51"/>
      <c r="BC72" s="178">
        <f>COUNTIF(D72:AW72,"×")</f>
        <v>6</v>
      </c>
      <c r="BD72" s="181">
        <f>AY72*2+BA72*1</f>
        <v>13</v>
      </c>
      <c r="BE72" s="52" t="s">
        <v>6</v>
      </c>
      <c r="BF72" s="52" t="s">
        <v>7</v>
      </c>
      <c r="BG72" s="184">
        <f>IF(BH72&gt;0,RANK(BH72,$BH$63:$BH$108),"")</f>
        <v>11</v>
      </c>
      <c r="BH72" s="181">
        <f>((BD72*1000)+(BE73*15)-BF73)/15</f>
        <v>969.2666666666667</v>
      </c>
      <c r="BI72" s="167" t="s">
        <v>157</v>
      </c>
      <c r="BJ72" s="168">
        <v>27</v>
      </c>
      <c r="BK72" s="170" t="s">
        <v>24</v>
      </c>
    </row>
    <row r="73" spans="1:63" ht="9.75" customHeight="1">
      <c r="A73" s="171"/>
      <c r="B73" s="171"/>
      <c r="C73" s="188"/>
      <c r="D73" s="11" t="s">
        <v>495</v>
      </c>
      <c r="E73" s="191"/>
      <c r="F73" s="188"/>
      <c r="G73" s="11" t="s">
        <v>495</v>
      </c>
      <c r="H73" s="191"/>
      <c r="I73" s="188"/>
      <c r="J73" s="11" t="s">
        <v>495</v>
      </c>
      <c r="K73" s="191"/>
      <c r="L73" s="53"/>
      <c r="M73" s="54"/>
      <c r="N73" s="55"/>
      <c r="O73" s="188"/>
      <c r="P73" s="11" t="s">
        <v>495</v>
      </c>
      <c r="Q73" s="191"/>
      <c r="R73" s="188"/>
      <c r="S73" s="11" t="s">
        <v>495</v>
      </c>
      <c r="T73" s="191"/>
      <c r="U73" s="188"/>
      <c r="V73" s="11" t="s">
        <v>495</v>
      </c>
      <c r="W73" s="191"/>
      <c r="X73" s="188"/>
      <c r="Y73" s="11" t="s">
        <v>495</v>
      </c>
      <c r="Z73" s="191"/>
      <c r="AA73" s="188"/>
      <c r="AB73" s="11" t="s">
        <v>495</v>
      </c>
      <c r="AC73" s="191"/>
      <c r="AD73" s="188"/>
      <c r="AE73" s="11" t="s">
        <v>495</v>
      </c>
      <c r="AF73" s="191"/>
      <c r="AG73" s="188"/>
      <c r="AH73" s="11" t="s">
        <v>495</v>
      </c>
      <c r="AI73" s="191"/>
      <c r="AJ73" s="188"/>
      <c r="AK73" s="11" t="s">
        <v>495</v>
      </c>
      <c r="AL73" s="191"/>
      <c r="AM73" s="188"/>
      <c r="AN73" s="11" t="s">
        <v>495</v>
      </c>
      <c r="AO73" s="191"/>
      <c r="AP73" s="188"/>
      <c r="AQ73" s="11" t="s">
        <v>495</v>
      </c>
      <c r="AR73" s="191"/>
      <c r="AS73" s="188"/>
      <c r="AT73" s="11" t="s">
        <v>495</v>
      </c>
      <c r="AU73" s="191"/>
      <c r="AV73" s="188"/>
      <c r="AW73" s="11" t="s">
        <v>495</v>
      </c>
      <c r="AX73" s="191"/>
      <c r="AY73" s="173"/>
      <c r="AZ73" s="11" t="s">
        <v>2</v>
      </c>
      <c r="BA73" s="176"/>
      <c r="BB73" s="11" t="s">
        <v>2</v>
      </c>
      <c r="BC73" s="179"/>
      <c r="BD73" s="182"/>
      <c r="BE73" s="171">
        <f>C72+F72+I72+O72+R72+U72+X72+AA72+AD72+AG72+AJ72+AM72+AP72+AS72+AV72</f>
        <v>110</v>
      </c>
      <c r="BF73" s="171">
        <f>E72+H72+K72+Q72+T72+W72+Z72+AC72+AF72+AI72+AL72+AO72+AR72+AU72+AX72</f>
        <v>111</v>
      </c>
      <c r="BG73" s="185"/>
      <c r="BH73" s="182"/>
      <c r="BI73" s="167"/>
      <c r="BJ73" s="169"/>
      <c r="BK73" s="170"/>
    </row>
    <row r="74" spans="1:63" ht="9.75" customHeight="1" thickBot="1">
      <c r="A74" s="171"/>
      <c r="B74" s="171"/>
      <c r="C74" s="189"/>
      <c r="D74" s="59"/>
      <c r="E74" s="192"/>
      <c r="F74" s="189"/>
      <c r="G74" s="59"/>
      <c r="H74" s="192"/>
      <c r="I74" s="189"/>
      <c r="J74" s="59"/>
      <c r="K74" s="192"/>
      <c r="L74" s="56"/>
      <c r="M74" s="57"/>
      <c r="N74" s="58"/>
      <c r="O74" s="189"/>
      <c r="P74" s="59"/>
      <c r="Q74" s="192"/>
      <c r="R74" s="189"/>
      <c r="S74" s="59"/>
      <c r="T74" s="192"/>
      <c r="U74" s="189"/>
      <c r="V74" s="59"/>
      <c r="W74" s="192"/>
      <c r="X74" s="189"/>
      <c r="Y74" s="59"/>
      <c r="Z74" s="192"/>
      <c r="AA74" s="189"/>
      <c r="AB74" s="59"/>
      <c r="AC74" s="192"/>
      <c r="AD74" s="189"/>
      <c r="AE74" s="59"/>
      <c r="AF74" s="192"/>
      <c r="AG74" s="189"/>
      <c r="AH74" s="59"/>
      <c r="AI74" s="192"/>
      <c r="AJ74" s="189"/>
      <c r="AK74" s="59"/>
      <c r="AL74" s="192"/>
      <c r="AM74" s="189"/>
      <c r="AN74" s="59"/>
      <c r="AO74" s="192"/>
      <c r="AP74" s="189"/>
      <c r="AQ74" s="59"/>
      <c r="AR74" s="192"/>
      <c r="AS74" s="189"/>
      <c r="AT74" s="59"/>
      <c r="AU74" s="192"/>
      <c r="AV74" s="189"/>
      <c r="AW74" s="59"/>
      <c r="AX74" s="192"/>
      <c r="AY74" s="174"/>
      <c r="AZ74" s="59"/>
      <c r="BA74" s="177"/>
      <c r="BB74" s="59"/>
      <c r="BC74" s="180"/>
      <c r="BD74" s="183"/>
      <c r="BE74" s="171"/>
      <c r="BF74" s="171"/>
      <c r="BG74" s="186"/>
      <c r="BH74" s="183"/>
      <c r="BI74" s="167"/>
      <c r="BJ74" s="169"/>
      <c r="BK74" s="170"/>
    </row>
    <row r="75" spans="1:63" ht="9.75" customHeight="1" thickTop="1">
      <c r="A75" s="171">
        <v>21</v>
      </c>
      <c r="B75" s="171" t="str">
        <f>VLOOKUP(A75,'参加チーム名'!$B$5:$C$36,2,0)&amp;""</f>
        <v>チームからあげ君！</v>
      </c>
      <c r="C75" s="187">
        <f>Q63</f>
        <v>7</v>
      </c>
      <c r="D75" s="50" t="str">
        <f>IF(C75+E75&gt;0,IF(C75&gt;E75,"○",IF(C75&lt;E75,"×","△")),"")</f>
        <v>○</v>
      </c>
      <c r="E75" s="190">
        <f>O63</f>
        <v>6</v>
      </c>
      <c r="F75" s="187">
        <f>Q66</f>
        <v>7</v>
      </c>
      <c r="G75" s="50" t="str">
        <f>IF(F75+H75&gt;0,IF(F75&gt;H75,"○",IF(F75&lt;H75,"×","△")),"")</f>
        <v>○</v>
      </c>
      <c r="H75" s="190">
        <f>O66</f>
        <v>3</v>
      </c>
      <c r="I75" s="187">
        <f>Q69</f>
        <v>8</v>
      </c>
      <c r="J75" s="50" t="str">
        <f>IF(I75+K75&gt;0,IF(I75&gt;K75,"○",IF(I75&lt;K75,"×","△")),"")</f>
        <v>○</v>
      </c>
      <c r="K75" s="190">
        <f>O69</f>
        <v>2</v>
      </c>
      <c r="L75" s="187">
        <f>Q72</f>
        <v>5</v>
      </c>
      <c r="M75" s="50" t="str">
        <f>IF(L75+N75&gt;0,IF(L75&gt;N75,"○",IF(L75&lt;N75,"×","△")),"")</f>
        <v>×</v>
      </c>
      <c r="N75" s="190">
        <f>O72</f>
        <v>11</v>
      </c>
      <c r="O75" s="47"/>
      <c r="P75" s="48"/>
      <c r="Q75" s="49"/>
      <c r="R75" s="187">
        <f>'コート進行表2日目'!H122</f>
        <v>6</v>
      </c>
      <c r="S75" s="50" t="str">
        <f>IF(R75+T75&gt;0,IF(R75&gt;T75,"○",IF(R75&lt;T75,"×","△")),"")</f>
        <v>△</v>
      </c>
      <c r="T75" s="190">
        <f>'コート進行表2日目'!L122</f>
        <v>6</v>
      </c>
      <c r="U75" s="187">
        <f>'コート進行表2日目'!H127</f>
        <v>8</v>
      </c>
      <c r="V75" s="50" t="str">
        <f>IF(U75+W75&gt;0,IF(U75&gt;W75,"○",IF(U75&lt;W75,"×","△")),"")</f>
        <v>○</v>
      </c>
      <c r="W75" s="190">
        <f>'コート進行表2日目'!L127</f>
        <v>0</v>
      </c>
      <c r="X75" s="187">
        <f>'コート進行表2日目'!H131</f>
        <v>5</v>
      </c>
      <c r="Y75" s="50" t="str">
        <f>IF(X75+Z75&gt;0,IF(X75&gt;Z75,"○",IF(X75&lt;Z75,"×","△")),"")</f>
        <v>△</v>
      </c>
      <c r="Z75" s="190">
        <f>'コート進行表2日目'!L131</f>
        <v>5</v>
      </c>
      <c r="AA75" s="187">
        <f>'コート進行表1日目 '!H148</f>
        <v>4</v>
      </c>
      <c r="AB75" s="50" t="str">
        <f>IF(AA75+AC75&gt;0,IF(AA75&gt;AC75,"○",IF(AA75&lt;AC75,"×","△")),"")</f>
        <v>×</v>
      </c>
      <c r="AC75" s="190">
        <f>'コート進行表1日目 '!L148</f>
        <v>10</v>
      </c>
      <c r="AD75" s="187">
        <f>'コート進行表2日目'!H118</f>
        <v>5</v>
      </c>
      <c r="AE75" s="50" t="str">
        <f>IF(AD75+AF75&gt;0,IF(AD75&gt;AF75,"○",IF(AD75&lt;AF75,"×","△")),"")</f>
        <v>×</v>
      </c>
      <c r="AF75" s="190">
        <f>'コート進行表2日目'!L118</f>
        <v>9</v>
      </c>
      <c r="AG75" s="187">
        <f>'コート進行表2日目'!H115</f>
        <v>4</v>
      </c>
      <c r="AH75" s="50" t="str">
        <f>IF(AG75+AI75&gt;0,IF(AG75&gt;AI75,"○",IF(AG75&lt;AI75,"×","△")),"")</f>
        <v>×</v>
      </c>
      <c r="AI75" s="190">
        <f>'コート進行表2日目'!L115</f>
        <v>8</v>
      </c>
      <c r="AJ75" s="187">
        <f>'コート進行表1日目 '!H155</f>
        <v>5</v>
      </c>
      <c r="AK75" s="50" t="str">
        <f>IF(AJ75+AL75&gt;0,IF(AJ75&gt;AL75,"○",IF(AJ75&lt;AL75,"×","△")),"")</f>
        <v>×</v>
      </c>
      <c r="AL75" s="190">
        <f>'コート進行表1日目 '!L155</f>
        <v>10</v>
      </c>
      <c r="AM75" s="187">
        <f>'コート進行表1日目 '!H182</f>
        <v>3</v>
      </c>
      <c r="AN75" s="50" t="str">
        <f>IF(AM75+AO75&gt;0,IF(AM75&gt;AO75,"○",IF(AM75&lt;AO75,"×","△")),"")</f>
        <v>×</v>
      </c>
      <c r="AO75" s="190">
        <f>'コート進行表1日目 '!L182</f>
        <v>4</v>
      </c>
      <c r="AP75" s="187">
        <f>'コート進行表1日目 '!H186</f>
        <v>7</v>
      </c>
      <c r="AQ75" s="50" t="str">
        <f>IF(AP75+AR75&gt;0,IF(AP75&gt;AR75,"○",IF(AP75&lt;AR75,"×","△")),"")</f>
        <v>○</v>
      </c>
      <c r="AR75" s="190">
        <f>'コート進行表1日目 '!L186</f>
        <v>2</v>
      </c>
      <c r="AS75" s="187">
        <f>'コート進行表1日目 '!H191</f>
        <v>7</v>
      </c>
      <c r="AT75" s="50" t="str">
        <f>IF(AS75+AU75&gt;0,IF(AS75&gt;AU75,"○",IF(AS75&lt;AU75,"×","△")),"")</f>
        <v>○</v>
      </c>
      <c r="AU75" s="190">
        <f>'コート進行表1日目 '!L191</f>
        <v>6</v>
      </c>
      <c r="AV75" s="187">
        <f>'コート進行表1日目 '!H195</f>
        <v>4</v>
      </c>
      <c r="AW75" s="50" t="str">
        <f>IF(AV75+AX75&gt;0,IF(AV75&gt;AX75,"○",IF(AV75&lt;AX75,"×","△")),"")</f>
        <v>×</v>
      </c>
      <c r="AX75" s="190">
        <f>'コート進行表1日目 '!L195</f>
        <v>8</v>
      </c>
      <c r="AY75" s="172">
        <f>COUNTIF(D75:AW75,"○")</f>
        <v>6</v>
      </c>
      <c r="AZ75" s="51"/>
      <c r="BA75" s="175">
        <f>COUNTIF(D75:AW75,"△")</f>
        <v>2</v>
      </c>
      <c r="BB75" s="51"/>
      <c r="BC75" s="178">
        <f>COUNTIF(D75:AW75,"×")</f>
        <v>7</v>
      </c>
      <c r="BD75" s="181">
        <f>AY75*2+BA75*1</f>
        <v>14</v>
      </c>
      <c r="BE75" s="52" t="s">
        <v>6</v>
      </c>
      <c r="BF75" s="52" t="s">
        <v>7</v>
      </c>
      <c r="BG75" s="184">
        <f>IF(BH75&gt;0,RANK(BH75,$BH$63:$BH$108),"")</f>
        <v>10</v>
      </c>
      <c r="BH75" s="181">
        <f>((BD75*1000)+(BE76*15)-BF76)/15</f>
        <v>1012.3333333333334</v>
      </c>
      <c r="BI75" s="167" t="s">
        <v>158</v>
      </c>
      <c r="BJ75" s="168">
        <v>24</v>
      </c>
      <c r="BK75" s="170" t="s">
        <v>24</v>
      </c>
    </row>
    <row r="76" spans="1:63" ht="9.75" customHeight="1">
      <c r="A76" s="171"/>
      <c r="B76" s="171"/>
      <c r="C76" s="188"/>
      <c r="D76" s="11" t="s">
        <v>79</v>
      </c>
      <c r="E76" s="191"/>
      <c r="F76" s="188"/>
      <c r="G76" s="11" t="s">
        <v>79</v>
      </c>
      <c r="H76" s="191"/>
      <c r="I76" s="188"/>
      <c r="J76" s="11" t="s">
        <v>79</v>
      </c>
      <c r="K76" s="191"/>
      <c r="L76" s="188"/>
      <c r="M76" s="11" t="s">
        <v>79</v>
      </c>
      <c r="N76" s="191"/>
      <c r="O76" s="53"/>
      <c r="P76" s="54"/>
      <c r="Q76" s="55"/>
      <c r="R76" s="188"/>
      <c r="S76" s="11" t="s">
        <v>79</v>
      </c>
      <c r="T76" s="191"/>
      <c r="U76" s="188"/>
      <c r="V76" s="11" t="s">
        <v>79</v>
      </c>
      <c r="W76" s="191"/>
      <c r="X76" s="188"/>
      <c r="Y76" s="11" t="s">
        <v>79</v>
      </c>
      <c r="Z76" s="191"/>
      <c r="AA76" s="188"/>
      <c r="AB76" s="11" t="s">
        <v>79</v>
      </c>
      <c r="AC76" s="191"/>
      <c r="AD76" s="188"/>
      <c r="AE76" s="11" t="s">
        <v>79</v>
      </c>
      <c r="AF76" s="191"/>
      <c r="AG76" s="188"/>
      <c r="AH76" s="11" t="s">
        <v>79</v>
      </c>
      <c r="AI76" s="191"/>
      <c r="AJ76" s="188"/>
      <c r="AK76" s="11" t="s">
        <v>79</v>
      </c>
      <c r="AL76" s="191"/>
      <c r="AM76" s="188"/>
      <c r="AN76" s="11" t="s">
        <v>79</v>
      </c>
      <c r="AO76" s="191"/>
      <c r="AP76" s="188"/>
      <c r="AQ76" s="11" t="s">
        <v>79</v>
      </c>
      <c r="AR76" s="191"/>
      <c r="AS76" s="188"/>
      <c r="AT76" s="11" t="s">
        <v>79</v>
      </c>
      <c r="AU76" s="191"/>
      <c r="AV76" s="188"/>
      <c r="AW76" s="11" t="s">
        <v>79</v>
      </c>
      <c r="AX76" s="191"/>
      <c r="AY76" s="173"/>
      <c r="AZ76" s="11" t="s">
        <v>2</v>
      </c>
      <c r="BA76" s="176"/>
      <c r="BB76" s="11" t="s">
        <v>2</v>
      </c>
      <c r="BC76" s="179"/>
      <c r="BD76" s="182"/>
      <c r="BE76" s="171">
        <f>C75+F75+I75+L75+R75+U75+X75+AA75+AD75+AG75+AJ75+AM75+AP75+AS75+AV75</f>
        <v>85</v>
      </c>
      <c r="BF76" s="171">
        <f>E75+H75+K75+N75+T75+W75+Z75+AC75+AF75+AI75+AL75+AO75+AR75+AU75+AX75</f>
        <v>90</v>
      </c>
      <c r="BG76" s="185"/>
      <c r="BH76" s="182"/>
      <c r="BI76" s="167"/>
      <c r="BJ76" s="169"/>
      <c r="BK76" s="170"/>
    </row>
    <row r="77" spans="1:63" ht="9.75" customHeight="1" thickBot="1">
      <c r="A77" s="171"/>
      <c r="B77" s="171"/>
      <c r="C77" s="189"/>
      <c r="D77" s="59"/>
      <c r="E77" s="192"/>
      <c r="F77" s="189"/>
      <c r="G77" s="59"/>
      <c r="H77" s="192"/>
      <c r="I77" s="189"/>
      <c r="J77" s="59"/>
      <c r="K77" s="192"/>
      <c r="L77" s="189"/>
      <c r="M77" s="59"/>
      <c r="N77" s="192"/>
      <c r="O77" s="56"/>
      <c r="P77" s="57"/>
      <c r="Q77" s="58"/>
      <c r="R77" s="189"/>
      <c r="S77" s="59"/>
      <c r="T77" s="192"/>
      <c r="U77" s="189"/>
      <c r="V77" s="59"/>
      <c r="W77" s="192"/>
      <c r="X77" s="189"/>
      <c r="Y77" s="59"/>
      <c r="Z77" s="192"/>
      <c r="AA77" s="189"/>
      <c r="AB77" s="59"/>
      <c r="AC77" s="192"/>
      <c r="AD77" s="189"/>
      <c r="AE77" s="59"/>
      <c r="AF77" s="192"/>
      <c r="AG77" s="189"/>
      <c r="AH77" s="59"/>
      <c r="AI77" s="192"/>
      <c r="AJ77" s="189"/>
      <c r="AK77" s="59"/>
      <c r="AL77" s="192"/>
      <c r="AM77" s="189"/>
      <c r="AN77" s="59"/>
      <c r="AO77" s="192"/>
      <c r="AP77" s="189"/>
      <c r="AQ77" s="59"/>
      <c r="AR77" s="192"/>
      <c r="AS77" s="189"/>
      <c r="AT77" s="59"/>
      <c r="AU77" s="192"/>
      <c r="AV77" s="189"/>
      <c r="AW77" s="59"/>
      <c r="AX77" s="192"/>
      <c r="AY77" s="174"/>
      <c r="AZ77" s="59"/>
      <c r="BA77" s="177"/>
      <c r="BB77" s="59"/>
      <c r="BC77" s="180"/>
      <c r="BD77" s="183"/>
      <c r="BE77" s="171"/>
      <c r="BF77" s="171"/>
      <c r="BG77" s="186"/>
      <c r="BH77" s="183"/>
      <c r="BI77" s="167"/>
      <c r="BJ77" s="169"/>
      <c r="BK77" s="170"/>
    </row>
    <row r="78" spans="1:63" ht="9.75" customHeight="1" thickTop="1">
      <c r="A78" s="171">
        <v>22</v>
      </c>
      <c r="B78" s="171" t="str">
        <f>VLOOKUP(A78,'参加チーム名'!$B$5:$C$36,2,0)&amp;""</f>
        <v>五本松ドッジハンターズA</v>
      </c>
      <c r="C78" s="187">
        <f>T63</f>
        <v>10</v>
      </c>
      <c r="D78" s="50" t="str">
        <f>IF(C78+E78&gt;0,IF(C78&gt;E78,"○",IF(C78&lt;E78,"×","△")),"")</f>
        <v>○</v>
      </c>
      <c r="E78" s="190">
        <f>R63</f>
        <v>6</v>
      </c>
      <c r="F78" s="187">
        <f>T66</f>
        <v>9</v>
      </c>
      <c r="G78" s="50" t="str">
        <f>IF(F78+H78&gt;0,IF(F78&gt;H78,"○",IF(F78&lt;H78,"×","△")),"")</f>
        <v>○</v>
      </c>
      <c r="H78" s="190">
        <f>R66</f>
        <v>5</v>
      </c>
      <c r="I78" s="187">
        <f>T69</f>
        <v>10</v>
      </c>
      <c r="J78" s="50" t="str">
        <f>IF(I78+K78&gt;0,IF(I78&gt;K78,"○",IF(I78&lt;K78,"×","△")),"")</f>
        <v>○</v>
      </c>
      <c r="K78" s="190">
        <f>R69</f>
        <v>6</v>
      </c>
      <c r="L78" s="187">
        <f>T72</f>
        <v>9</v>
      </c>
      <c r="M78" s="50" t="str">
        <f>IF(L78+N78&gt;0,IF(L78&gt;N78,"○",IF(L78&lt;N78,"×","△")),"")</f>
        <v>○</v>
      </c>
      <c r="N78" s="190">
        <f>R72</f>
        <v>6</v>
      </c>
      <c r="O78" s="187">
        <f>T75</f>
        <v>6</v>
      </c>
      <c r="P78" s="50" t="str">
        <f>IF(O78+Q78&gt;0,IF(O78&gt;Q78,"○",IF(O78&lt;Q78,"×","△")),"")</f>
        <v>△</v>
      </c>
      <c r="Q78" s="190">
        <f>R75</f>
        <v>6</v>
      </c>
      <c r="R78" s="47"/>
      <c r="S78" s="48"/>
      <c r="T78" s="49"/>
      <c r="U78" s="187">
        <f>'コート進行表2日目'!H133</f>
        <v>10</v>
      </c>
      <c r="V78" s="50" t="str">
        <f>IF(U78+W78&gt;0,IF(U78&gt;W78,"○",IF(U78&lt;W78,"×","△")),"")</f>
        <v>○</v>
      </c>
      <c r="W78" s="190">
        <f>'コート進行表2日目'!L133</f>
        <v>4</v>
      </c>
      <c r="X78" s="187">
        <f>'コート進行表2日目'!H129</f>
        <v>11</v>
      </c>
      <c r="Y78" s="50" t="str">
        <f>IF(X78+Z78&gt;0,IF(X78&gt;Z78,"○",IF(X78&lt;Z78,"×","△")),"")</f>
        <v>○</v>
      </c>
      <c r="Z78" s="190">
        <f>'コート進行表2日目'!L129</f>
        <v>5</v>
      </c>
      <c r="AA78" s="187">
        <f>'コート進行表1日目 '!H152</f>
        <v>8</v>
      </c>
      <c r="AB78" s="50" t="str">
        <f>IF(AA78+AC78&gt;0,IF(AA78&gt;AC78,"○",IF(AA78&lt;AC78,"×","△")),"")</f>
        <v>×</v>
      </c>
      <c r="AC78" s="190">
        <f>'コート進行表1日目 '!L152</f>
        <v>9</v>
      </c>
      <c r="AD78" s="187">
        <f>'コート進行表1日目 '!H149</f>
        <v>11</v>
      </c>
      <c r="AE78" s="50" t="str">
        <f>IF(AD78+AF78&gt;0,IF(AD78&gt;AF78,"○",IF(AD78&lt;AF78,"×","△")),"")</f>
        <v>○</v>
      </c>
      <c r="AF78" s="190">
        <f>'コート進行表1日目 '!L149</f>
        <v>5</v>
      </c>
      <c r="AG78" s="187">
        <f>'コート進行表2日目'!H119</f>
        <v>6</v>
      </c>
      <c r="AH78" s="50" t="str">
        <f>IF(AG78+AI78&gt;0,IF(AG78&gt;AI78,"○",IF(AG78&lt;AI78,"×","△")),"")</f>
        <v>×</v>
      </c>
      <c r="AI78" s="190">
        <f>'コート進行表2日目'!L119</f>
        <v>8</v>
      </c>
      <c r="AJ78" s="187">
        <f>'コート進行表2日目'!H116</f>
        <v>10</v>
      </c>
      <c r="AK78" s="50" t="str">
        <f>IF(AJ78+AL78&gt;0,IF(AJ78&gt;AL78,"○",IF(AJ78&lt;AL78,"×","△")),"")</f>
        <v>○</v>
      </c>
      <c r="AL78" s="190">
        <f>'コート進行表2日目'!L116</f>
        <v>8</v>
      </c>
      <c r="AM78" s="187">
        <f>'コート進行表1日目 '!H196</f>
        <v>11</v>
      </c>
      <c r="AN78" s="50" t="str">
        <f>IF(AM78+AO78&gt;0,IF(AM78&gt;AO78,"○",IF(AM78&lt;AO78,"×","△")),"")</f>
        <v>○</v>
      </c>
      <c r="AO78" s="190">
        <f>'コート進行表1日目 '!L196</f>
        <v>6</v>
      </c>
      <c r="AP78" s="187">
        <f>'コート進行表1日目 '!H183</f>
        <v>11</v>
      </c>
      <c r="AQ78" s="50" t="str">
        <f>IF(AP78+AR78&gt;0,IF(AP78&gt;AR78,"○",IF(AP78&lt;AR78,"×","△")),"")</f>
        <v>○</v>
      </c>
      <c r="AR78" s="190">
        <f>'コート進行表1日目 '!L183</f>
        <v>1</v>
      </c>
      <c r="AS78" s="187">
        <f>'コート進行表1日目 '!H187</f>
        <v>11</v>
      </c>
      <c r="AT78" s="50" t="str">
        <f>IF(AS78+AU78&gt;0,IF(AS78&gt;AU78,"○",IF(AS78&lt;AU78,"×","△")),"")</f>
        <v>○</v>
      </c>
      <c r="AU78" s="190">
        <f>'コート進行表1日目 '!L187</f>
        <v>3</v>
      </c>
      <c r="AV78" s="187">
        <f>'コート進行表1日目 '!H192</f>
        <v>8</v>
      </c>
      <c r="AW78" s="50" t="str">
        <f>IF(AV78+AX78&gt;0,IF(AV78&gt;AX78,"○",IF(AV78&lt;AX78,"×","△")),"")</f>
        <v>△</v>
      </c>
      <c r="AX78" s="190">
        <f>'コート進行表1日目 '!L192</f>
        <v>8</v>
      </c>
      <c r="AY78" s="172">
        <f>COUNTIF(D78:AW78,"○")</f>
        <v>11</v>
      </c>
      <c r="AZ78" s="51"/>
      <c r="BA78" s="175">
        <f>COUNTIF(D78:AW78,"△")</f>
        <v>2</v>
      </c>
      <c r="BB78" s="51"/>
      <c r="BC78" s="178">
        <f>COUNTIF(D78:AW78,"×")</f>
        <v>2</v>
      </c>
      <c r="BD78" s="181">
        <f>AY78*2+BA78*1</f>
        <v>24</v>
      </c>
      <c r="BE78" s="52" t="s">
        <v>6</v>
      </c>
      <c r="BF78" s="52" t="s">
        <v>7</v>
      </c>
      <c r="BG78" s="184">
        <f>IF(BH78&gt;0,RANK(BH78,$BH$63:$BH$108),"")</f>
        <v>2</v>
      </c>
      <c r="BH78" s="181">
        <f>((BD78*1000)+(BE79*15)-BF79)/15</f>
        <v>1735.2666666666667</v>
      </c>
      <c r="BI78" s="167" t="s">
        <v>159</v>
      </c>
      <c r="BJ78" s="168">
        <v>29</v>
      </c>
      <c r="BK78" s="170" t="s">
        <v>24</v>
      </c>
    </row>
    <row r="79" spans="1:63" ht="9.75" customHeight="1">
      <c r="A79" s="171"/>
      <c r="B79" s="171"/>
      <c r="C79" s="188"/>
      <c r="D79" s="11" t="s">
        <v>79</v>
      </c>
      <c r="E79" s="191"/>
      <c r="F79" s="188"/>
      <c r="G79" s="11" t="s">
        <v>79</v>
      </c>
      <c r="H79" s="191"/>
      <c r="I79" s="188"/>
      <c r="J79" s="11" t="s">
        <v>79</v>
      </c>
      <c r="K79" s="191"/>
      <c r="L79" s="188"/>
      <c r="M79" s="11" t="s">
        <v>79</v>
      </c>
      <c r="N79" s="191"/>
      <c r="O79" s="188"/>
      <c r="P79" s="11" t="s">
        <v>79</v>
      </c>
      <c r="Q79" s="191"/>
      <c r="R79" s="53"/>
      <c r="S79" s="54"/>
      <c r="T79" s="55"/>
      <c r="U79" s="188"/>
      <c r="V79" s="11" t="s">
        <v>79</v>
      </c>
      <c r="W79" s="191"/>
      <c r="X79" s="188"/>
      <c r="Y79" s="11" t="s">
        <v>79</v>
      </c>
      <c r="Z79" s="191"/>
      <c r="AA79" s="188"/>
      <c r="AB79" s="11" t="s">
        <v>79</v>
      </c>
      <c r="AC79" s="191"/>
      <c r="AD79" s="188"/>
      <c r="AE79" s="11" t="s">
        <v>79</v>
      </c>
      <c r="AF79" s="191"/>
      <c r="AG79" s="188"/>
      <c r="AH79" s="11" t="s">
        <v>79</v>
      </c>
      <c r="AI79" s="191"/>
      <c r="AJ79" s="188"/>
      <c r="AK79" s="11" t="s">
        <v>79</v>
      </c>
      <c r="AL79" s="191"/>
      <c r="AM79" s="188"/>
      <c r="AN79" s="11" t="s">
        <v>79</v>
      </c>
      <c r="AO79" s="191"/>
      <c r="AP79" s="188"/>
      <c r="AQ79" s="11" t="s">
        <v>79</v>
      </c>
      <c r="AR79" s="191"/>
      <c r="AS79" s="188"/>
      <c r="AT79" s="11" t="s">
        <v>79</v>
      </c>
      <c r="AU79" s="191"/>
      <c r="AV79" s="188"/>
      <c r="AW79" s="11" t="s">
        <v>79</v>
      </c>
      <c r="AX79" s="191"/>
      <c r="AY79" s="173"/>
      <c r="AZ79" s="11" t="s">
        <v>2</v>
      </c>
      <c r="BA79" s="176"/>
      <c r="BB79" s="11" t="s">
        <v>2</v>
      </c>
      <c r="BC79" s="179"/>
      <c r="BD79" s="182"/>
      <c r="BE79" s="171">
        <f>C78+F78+I78+L78+O78+U78+X78+AA78+AD78+AG78+AJ78+AM78+AP78+AS78+AV78</f>
        <v>141</v>
      </c>
      <c r="BF79" s="171">
        <f>E78+H78+K78+N78+Q78+W78+Z78+AC78+AF78+AI78+AL78+AO78+AR78+AU78+AX78</f>
        <v>86</v>
      </c>
      <c r="BG79" s="185"/>
      <c r="BH79" s="182"/>
      <c r="BI79" s="167"/>
      <c r="BJ79" s="169"/>
      <c r="BK79" s="170"/>
    </row>
    <row r="80" spans="1:63" ht="9.75" customHeight="1" thickBot="1">
      <c r="A80" s="171"/>
      <c r="B80" s="171"/>
      <c r="C80" s="189"/>
      <c r="D80" s="59"/>
      <c r="E80" s="192"/>
      <c r="F80" s="189"/>
      <c r="G80" s="59"/>
      <c r="H80" s="192"/>
      <c r="I80" s="189"/>
      <c r="J80" s="59"/>
      <c r="K80" s="192"/>
      <c r="L80" s="189"/>
      <c r="M80" s="59"/>
      <c r="N80" s="192"/>
      <c r="O80" s="189"/>
      <c r="P80" s="59"/>
      <c r="Q80" s="192"/>
      <c r="R80" s="56"/>
      <c r="S80" s="57"/>
      <c r="T80" s="58"/>
      <c r="U80" s="189"/>
      <c r="V80" s="59"/>
      <c r="W80" s="192"/>
      <c r="X80" s="189"/>
      <c r="Y80" s="59"/>
      <c r="Z80" s="192"/>
      <c r="AA80" s="189"/>
      <c r="AB80" s="59"/>
      <c r="AC80" s="192"/>
      <c r="AD80" s="189"/>
      <c r="AE80" s="59"/>
      <c r="AF80" s="192"/>
      <c r="AG80" s="189"/>
      <c r="AH80" s="59"/>
      <c r="AI80" s="192"/>
      <c r="AJ80" s="189"/>
      <c r="AK80" s="59"/>
      <c r="AL80" s="192"/>
      <c r="AM80" s="189"/>
      <c r="AN80" s="59"/>
      <c r="AO80" s="192"/>
      <c r="AP80" s="189"/>
      <c r="AQ80" s="59"/>
      <c r="AR80" s="192"/>
      <c r="AS80" s="189"/>
      <c r="AT80" s="59"/>
      <c r="AU80" s="192"/>
      <c r="AV80" s="189"/>
      <c r="AW80" s="59"/>
      <c r="AX80" s="192"/>
      <c r="AY80" s="174"/>
      <c r="AZ80" s="59"/>
      <c r="BA80" s="177"/>
      <c r="BB80" s="59"/>
      <c r="BC80" s="180"/>
      <c r="BD80" s="183"/>
      <c r="BE80" s="171"/>
      <c r="BF80" s="171"/>
      <c r="BG80" s="186"/>
      <c r="BH80" s="183"/>
      <c r="BI80" s="167"/>
      <c r="BJ80" s="169"/>
      <c r="BK80" s="170"/>
    </row>
    <row r="81" spans="1:63" ht="9.75" customHeight="1" thickTop="1">
      <c r="A81" s="171">
        <v>23</v>
      </c>
      <c r="B81" s="171" t="str">
        <f>VLOOKUP(A81,'参加チーム名'!$B$5:$C$36,2,0)&amp;""</f>
        <v>荒町朝練ファイターズA</v>
      </c>
      <c r="C81" s="187">
        <f>W63</f>
        <v>7</v>
      </c>
      <c r="D81" s="50" t="str">
        <f>IF(C81+E81&gt;0,IF(C81&gt;E81,"○",IF(C81&lt;E81,"×","△")),"")</f>
        <v>×</v>
      </c>
      <c r="E81" s="190">
        <f>U63</f>
        <v>9</v>
      </c>
      <c r="F81" s="187">
        <f>W66</f>
        <v>8</v>
      </c>
      <c r="G81" s="50" t="str">
        <f>IF(F81+H81&gt;0,IF(F81&gt;H81,"○",IF(F81&lt;H81,"×","△")),"")</f>
        <v>×</v>
      </c>
      <c r="H81" s="190">
        <f>U66</f>
        <v>9</v>
      </c>
      <c r="I81" s="187">
        <f>W69</f>
        <v>9</v>
      </c>
      <c r="J81" s="50" t="str">
        <f>IF(I81+K81&gt;0,IF(I81&gt;K81,"○",IF(I81&lt;K81,"×","△")),"")</f>
        <v>○</v>
      </c>
      <c r="K81" s="190">
        <f>U69</f>
        <v>5</v>
      </c>
      <c r="L81" s="187">
        <f>W72</f>
        <v>3</v>
      </c>
      <c r="M81" s="50" t="str">
        <f>IF(L81+N81&gt;0,IF(L81&gt;N81,"○",IF(L81&lt;N81,"×","△")),"")</f>
        <v>×</v>
      </c>
      <c r="N81" s="190">
        <f>U72</f>
        <v>10</v>
      </c>
      <c r="O81" s="187">
        <f>W75</f>
        <v>0</v>
      </c>
      <c r="P81" s="50" t="str">
        <f>IF(O81+Q81&gt;0,IF(O81&gt;Q81,"○",IF(O81&lt;Q81,"×","△")),"")</f>
        <v>×</v>
      </c>
      <c r="Q81" s="190">
        <f>U75</f>
        <v>8</v>
      </c>
      <c r="R81" s="187">
        <f>W78</f>
        <v>4</v>
      </c>
      <c r="S81" s="50" t="str">
        <f>IF(R81+T81&gt;0,IF(R81&gt;T81,"○",IF(R81&lt;T81,"×","△")),"")</f>
        <v>×</v>
      </c>
      <c r="T81" s="190">
        <f>U78</f>
        <v>10</v>
      </c>
      <c r="U81" s="47"/>
      <c r="V81" s="48"/>
      <c r="W81" s="49"/>
      <c r="X81" s="187">
        <f>'コート進行表2日目'!H125</f>
        <v>6</v>
      </c>
      <c r="Y81" s="50" t="str">
        <f>IF(X81+Z81&gt;0,IF(X81&gt;Z81,"○",IF(X81&lt;Z81,"×","△")),"")</f>
        <v>×</v>
      </c>
      <c r="Z81" s="190">
        <f>'コート進行表2日目'!L125</f>
        <v>8</v>
      </c>
      <c r="AA81" s="187">
        <f>'コート進行表2日目'!H113</f>
        <v>4</v>
      </c>
      <c r="AB81" s="50" t="str">
        <f>IF(AA81+AC81&gt;0,IF(AA81&gt;AC81,"○",IF(AA81&lt;AC81,"×","△")),"")</f>
        <v>×</v>
      </c>
      <c r="AC81" s="190">
        <f>'コート進行表2日目'!L113</f>
        <v>11</v>
      </c>
      <c r="AD81" s="187">
        <f>'コート進行表1日目 '!H153</f>
        <v>0</v>
      </c>
      <c r="AE81" s="50" t="str">
        <f>IF(AD81+AF81&gt;0,IF(AD81&gt;AF81,"○",IF(AD81&lt;AF81,"×","△")),"")</f>
        <v>×</v>
      </c>
      <c r="AF81" s="190">
        <f>'コート進行表1日目 '!L153</f>
        <v>11</v>
      </c>
      <c r="AG81" s="187">
        <f>'コート進行表1日目 '!H150</f>
        <v>6</v>
      </c>
      <c r="AH81" s="50" t="str">
        <f>IF(AG81+AI81&gt;0,IF(AG81&gt;AI81,"○",IF(AG81&lt;AI81,"×","△")),"")</f>
        <v>×</v>
      </c>
      <c r="AI81" s="190">
        <f>'コート進行表1日目 '!L150</f>
        <v>11</v>
      </c>
      <c r="AJ81" s="187">
        <f>'コート進行表2日目'!H120</f>
        <v>4</v>
      </c>
      <c r="AK81" s="50" t="str">
        <f>IF(AJ81+AL81&gt;0,IF(AJ81&gt;AL81,"○",IF(AJ81&lt;AL81,"×","△")),"")</f>
        <v>×</v>
      </c>
      <c r="AL81" s="190">
        <f>'コート進行表2日目'!L120</f>
        <v>11</v>
      </c>
      <c r="AM81" s="187">
        <f>'コート進行表1日目 '!H193</f>
        <v>0</v>
      </c>
      <c r="AN81" s="50" t="str">
        <f>IF(AM81+AO81&gt;0,IF(AM81&gt;AO81,"○",IF(AM81&lt;AO81,"×","△")),"")</f>
        <v>×</v>
      </c>
      <c r="AO81" s="190">
        <f>'コート進行表1日目 '!L193</f>
        <v>11</v>
      </c>
      <c r="AP81" s="187">
        <f>'コート進行表1日目 '!H197</f>
        <v>6</v>
      </c>
      <c r="AQ81" s="50" t="str">
        <f>IF(AP81+AR81&gt;0,IF(AP81&gt;AR81,"○",IF(AP81&lt;AR81,"×","△")),"")</f>
        <v>×</v>
      </c>
      <c r="AR81" s="190">
        <f>'コート進行表1日目 '!L197</f>
        <v>10</v>
      </c>
      <c r="AS81" s="187">
        <f>'コート進行表1日目 '!H184</f>
        <v>6</v>
      </c>
      <c r="AT81" s="50" t="str">
        <f>IF(AS81+AU81&gt;0,IF(AS81&gt;AU81,"○",IF(AS81&lt;AU81,"×","△")),"")</f>
        <v>×</v>
      </c>
      <c r="AU81" s="190">
        <f>'コート進行表1日目 '!L184</f>
        <v>8</v>
      </c>
      <c r="AV81" s="187">
        <f>'コート進行表1日目 '!H189</f>
        <v>5</v>
      </c>
      <c r="AW81" s="50" t="str">
        <f>IF(AV81+AX81&gt;0,IF(AV81&gt;AX81,"○",IF(AV81&lt;AX81,"×","△")),"")</f>
        <v>×</v>
      </c>
      <c r="AX81" s="190">
        <f>'コート進行表1日目 '!L189</f>
        <v>11</v>
      </c>
      <c r="AY81" s="172">
        <f>COUNTIF(D81:AW81,"○")</f>
        <v>1</v>
      </c>
      <c r="AZ81" s="51"/>
      <c r="BA81" s="175">
        <f>COUNTIF(D81:AW81,"△")</f>
        <v>0</v>
      </c>
      <c r="BB81" s="51"/>
      <c r="BC81" s="178">
        <f>COUNTIF(D81:AW81,"×")</f>
        <v>14</v>
      </c>
      <c r="BD81" s="181">
        <f>AY81*2+BA81*1</f>
        <v>2</v>
      </c>
      <c r="BE81" s="52" t="s">
        <v>6</v>
      </c>
      <c r="BF81" s="52" t="s">
        <v>7</v>
      </c>
      <c r="BG81" s="184">
        <f>IF(BH81&gt;0,RANK(BH81,$BH$63:$BH$108),"")</f>
        <v>15</v>
      </c>
      <c r="BH81" s="181">
        <f>((BD81*1000)+(BE82*15)-BF82)/15</f>
        <v>191.8</v>
      </c>
      <c r="BI81" s="167" t="s">
        <v>160</v>
      </c>
      <c r="BJ81" s="168">
        <v>28</v>
      </c>
      <c r="BK81" s="170" t="s">
        <v>24</v>
      </c>
    </row>
    <row r="82" spans="1:63" ht="9.75" customHeight="1">
      <c r="A82" s="171"/>
      <c r="B82" s="171"/>
      <c r="C82" s="188"/>
      <c r="D82" s="11" t="s">
        <v>79</v>
      </c>
      <c r="E82" s="191"/>
      <c r="F82" s="188"/>
      <c r="G82" s="11" t="s">
        <v>79</v>
      </c>
      <c r="H82" s="191"/>
      <c r="I82" s="188"/>
      <c r="J82" s="11" t="s">
        <v>79</v>
      </c>
      <c r="K82" s="191"/>
      <c r="L82" s="188"/>
      <c r="M82" s="11" t="s">
        <v>79</v>
      </c>
      <c r="N82" s="191"/>
      <c r="O82" s="188"/>
      <c r="P82" s="11" t="s">
        <v>79</v>
      </c>
      <c r="Q82" s="191"/>
      <c r="R82" s="188"/>
      <c r="S82" s="11" t="s">
        <v>79</v>
      </c>
      <c r="T82" s="191"/>
      <c r="U82" s="53"/>
      <c r="V82" s="54"/>
      <c r="W82" s="55"/>
      <c r="X82" s="188"/>
      <c r="Y82" s="11" t="s">
        <v>79</v>
      </c>
      <c r="Z82" s="191"/>
      <c r="AA82" s="188"/>
      <c r="AB82" s="11" t="s">
        <v>79</v>
      </c>
      <c r="AC82" s="191"/>
      <c r="AD82" s="188"/>
      <c r="AE82" s="11" t="s">
        <v>79</v>
      </c>
      <c r="AF82" s="191"/>
      <c r="AG82" s="188"/>
      <c r="AH82" s="11" t="s">
        <v>79</v>
      </c>
      <c r="AI82" s="191"/>
      <c r="AJ82" s="188"/>
      <c r="AK82" s="11" t="s">
        <v>79</v>
      </c>
      <c r="AL82" s="191"/>
      <c r="AM82" s="188"/>
      <c r="AN82" s="11" t="s">
        <v>79</v>
      </c>
      <c r="AO82" s="191"/>
      <c r="AP82" s="188"/>
      <c r="AQ82" s="11" t="s">
        <v>79</v>
      </c>
      <c r="AR82" s="191"/>
      <c r="AS82" s="188"/>
      <c r="AT82" s="11" t="s">
        <v>79</v>
      </c>
      <c r="AU82" s="191"/>
      <c r="AV82" s="188"/>
      <c r="AW82" s="11" t="s">
        <v>79</v>
      </c>
      <c r="AX82" s="191"/>
      <c r="AY82" s="173"/>
      <c r="AZ82" s="11" t="s">
        <v>2</v>
      </c>
      <c r="BA82" s="176"/>
      <c r="BB82" s="11" t="s">
        <v>2</v>
      </c>
      <c r="BC82" s="179"/>
      <c r="BD82" s="182"/>
      <c r="BE82" s="171">
        <f>C81+F81+I81+L81+O81+R81+X81+AA81+AD81+AG81+AJ81+AM81+AP81+AS81+AV81</f>
        <v>68</v>
      </c>
      <c r="BF82" s="171">
        <f>E81+H81+K81+N81+Q81+T81+Z81+AC81+AF81+AI81+AL81+AO81+AR81+AU81+AX81</f>
        <v>143</v>
      </c>
      <c r="BG82" s="185"/>
      <c r="BH82" s="182"/>
      <c r="BI82" s="167"/>
      <c r="BJ82" s="169"/>
      <c r="BK82" s="170"/>
    </row>
    <row r="83" spans="1:63" ht="9.75" customHeight="1" thickBot="1">
      <c r="A83" s="171"/>
      <c r="B83" s="171"/>
      <c r="C83" s="189"/>
      <c r="D83" s="59"/>
      <c r="E83" s="192"/>
      <c r="F83" s="189"/>
      <c r="G83" s="59"/>
      <c r="H83" s="192"/>
      <c r="I83" s="189"/>
      <c r="J83" s="59"/>
      <c r="K83" s="192"/>
      <c r="L83" s="189"/>
      <c r="M83" s="59"/>
      <c r="N83" s="192"/>
      <c r="O83" s="189"/>
      <c r="P83" s="59"/>
      <c r="Q83" s="192"/>
      <c r="R83" s="189"/>
      <c r="S83" s="59"/>
      <c r="T83" s="192"/>
      <c r="U83" s="56"/>
      <c r="V83" s="57"/>
      <c r="W83" s="58"/>
      <c r="X83" s="189"/>
      <c r="Y83" s="59"/>
      <c r="Z83" s="192"/>
      <c r="AA83" s="189"/>
      <c r="AB83" s="59"/>
      <c r="AC83" s="192"/>
      <c r="AD83" s="189"/>
      <c r="AE83" s="59"/>
      <c r="AF83" s="192"/>
      <c r="AG83" s="189"/>
      <c r="AH83" s="59"/>
      <c r="AI83" s="192"/>
      <c r="AJ83" s="189"/>
      <c r="AK83" s="59"/>
      <c r="AL83" s="192"/>
      <c r="AM83" s="189"/>
      <c r="AN83" s="59"/>
      <c r="AO83" s="192"/>
      <c r="AP83" s="189"/>
      <c r="AQ83" s="59"/>
      <c r="AR83" s="192"/>
      <c r="AS83" s="189"/>
      <c r="AT83" s="59"/>
      <c r="AU83" s="192"/>
      <c r="AV83" s="189"/>
      <c r="AW83" s="59"/>
      <c r="AX83" s="192"/>
      <c r="AY83" s="174"/>
      <c r="AZ83" s="59"/>
      <c r="BA83" s="177"/>
      <c r="BB83" s="59"/>
      <c r="BC83" s="180"/>
      <c r="BD83" s="183"/>
      <c r="BE83" s="171"/>
      <c r="BF83" s="171"/>
      <c r="BG83" s="186"/>
      <c r="BH83" s="183"/>
      <c r="BI83" s="167"/>
      <c r="BJ83" s="169"/>
      <c r="BK83" s="170"/>
    </row>
    <row r="84" spans="1:63" ht="9.75" customHeight="1" thickTop="1">
      <c r="A84" s="171">
        <v>24</v>
      </c>
      <c r="B84" s="171" t="str">
        <f>VLOOKUP(A84,'参加チーム名'!$B$5:$C$36,2,0)&amp;""</f>
        <v>SPファイヤードラゴンズ</v>
      </c>
      <c r="C84" s="187">
        <f>Z63</f>
        <v>9</v>
      </c>
      <c r="D84" s="50" t="str">
        <f>IF(C84+E84&gt;0,IF(C84&gt;E84,"○",IF(C84&lt;E84,"×","△")),"")</f>
        <v>○</v>
      </c>
      <c r="E84" s="190">
        <f>X63</f>
        <v>8</v>
      </c>
      <c r="F84" s="187">
        <f>Z66</f>
        <v>10</v>
      </c>
      <c r="G84" s="50" t="str">
        <f>IF(F84+H84&gt;0,IF(F84&gt;H84,"○",IF(F84&lt;H84,"×","△")),"")</f>
        <v>○</v>
      </c>
      <c r="H84" s="190">
        <f>X66</f>
        <v>4</v>
      </c>
      <c r="I84" s="187">
        <f>Z69</f>
        <v>10</v>
      </c>
      <c r="J84" s="50" t="str">
        <f>IF(I84+K84&gt;0,IF(I84&gt;K84,"○",IF(I84&lt;K84,"×","△")),"")</f>
        <v>○</v>
      </c>
      <c r="K84" s="190">
        <f>X69</f>
        <v>4</v>
      </c>
      <c r="L84" s="187">
        <f>Z72</f>
        <v>9</v>
      </c>
      <c r="M84" s="50" t="str">
        <f>IF(L84+N84&gt;0,IF(L84&gt;N84,"○",IF(L84&lt;N84,"×","△")),"")</f>
        <v>△</v>
      </c>
      <c r="N84" s="190">
        <f>X72</f>
        <v>9</v>
      </c>
      <c r="O84" s="187">
        <f>Z75</f>
        <v>5</v>
      </c>
      <c r="P84" s="50" t="str">
        <f>IF(O84+Q84&gt;0,IF(O84&gt;Q84,"○",IF(O84&lt;Q84,"×","△")),"")</f>
        <v>△</v>
      </c>
      <c r="Q84" s="190">
        <f>X75</f>
        <v>5</v>
      </c>
      <c r="R84" s="187">
        <f>Z78</f>
        <v>5</v>
      </c>
      <c r="S84" s="50" t="str">
        <f>IF(R84+T84&gt;0,IF(R84&gt;T84,"○",IF(R84&lt;T84,"×","△")),"")</f>
        <v>×</v>
      </c>
      <c r="T84" s="190">
        <f>X78</f>
        <v>11</v>
      </c>
      <c r="U84" s="187">
        <f>Z81</f>
        <v>8</v>
      </c>
      <c r="V84" s="50" t="str">
        <f>IF(U84+W84&gt;0,IF(U84&gt;W84,"○",IF(U84&lt;W84,"×","△")),"")</f>
        <v>○</v>
      </c>
      <c r="W84" s="190">
        <f>X81</f>
        <v>6</v>
      </c>
      <c r="X84" s="47"/>
      <c r="Y84" s="48"/>
      <c r="Z84" s="49"/>
      <c r="AA84" s="187">
        <f>'コート進行表2日目'!H117</f>
        <v>5</v>
      </c>
      <c r="AB84" s="50" t="str">
        <f>IF(AA84+AC84&gt;0,IF(AA84&gt;AC84,"○",IF(AA84&lt;AC84,"×","△")),"")</f>
        <v>×</v>
      </c>
      <c r="AC84" s="190">
        <f>'コート進行表2日目'!L117</f>
        <v>9</v>
      </c>
      <c r="AD84" s="187">
        <f>'コート進行表2日目'!H114</f>
        <v>8</v>
      </c>
      <c r="AE84" s="50" t="str">
        <f>IF(AD84+AF84&gt;0,IF(AD84&gt;AF84,"○",IF(AD84&lt;AF84,"×","△")),"")</f>
        <v>△</v>
      </c>
      <c r="AF84" s="190">
        <f>'コート進行表2日目'!L114</f>
        <v>8</v>
      </c>
      <c r="AG84" s="187">
        <f>'コート進行表1日目 '!H154</f>
        <v>9</v>
      </c>
      <c r="AH84" s="50" t="str">
        <f>IF(AG84+AI84&gt;0,IF(AG84&gt;AI84,"○",IF(AG84&lt;AI84,"×","△")),"")</f>
        <v>○</v>
      </c>
      <c r="AI84" s="190">
        <f>'コート進行表1日目 '!L154</f>
        <v>5</v>
      </c>
      <c r="AJ84" s="187">
        <f>'コート進行表1日目 '!H151</f>
        <v>9</v>
      </c>
      <c r="AK84" s="50" t="str">
        <f>IF(AJ84+AL84&gt;0,IF(AJ84&gt;AL84,"○",IF(AJ84&lt;AL84,"×","△")),"")</f>
        <v>○</v>
      </c>
      <c r="AL84" s="190">
        <f>'コート進行表1日目 '!L151</f>
        <v>7</v>
      </c>
      <c r="AM84" s="187">
        <f>'コート進行表1日目 '!H190</f>
        <v>7</v>
      </c>
      <c r="AN84" s="50" t="str">
        <f>IF(AM84+AO84&gt;0,IF(AM84&gt;AO84,"○",IF(AM84&lt;AO84,"×","△")),"")</f>
        <v>○</v>
      </c>
      <c r="AO84" s="190">
        <f>'コート進行表1日目 '!L190</f>
        <v>4</v>
      </c>
      <c r="AP84" s="187">
        <f>'コート進行表1日目 '!H194</f>
        <v>11</v>
      </c>
      <c r="AQ84" s="50" t="str">
        <f>IF(AP84+AR84&gt;0,IF(AP84&gt;AR84,"○",IF(AP84&lt;AR84,"×","△")),"")</f>
        <v>○</v>
      </c>
      <c r="AR84" s="190">
        <f>'コート進行表1日目 '!L194</f>
        <v>1</v>
      </c>
      <c r="AS84" s="187">
        <f>'コート進行表1日目 '!H199</f>
        <v>8</v>
      </c>
      <c r="AT84" s="50" t="str">
        <f>IF(AS84+AU84&gt;0,IF(AS84&gt;AU84,"○",IF(AS84&lt;AU84,"×","△")),"")</f>
        <v>○</v>
      </c>
      <c r="AU84" s="190">
        <f>'コート進行表1日目 '!L199</f>
        <v>6</v>
      </c>
      <c r="AV84" s="187">
        <f>'コート進行表1日目 '!H185</f>
        <v>6</v>
      </c>
      <c r="AW84" s="50" t="str">
        <f>IF(AV84+AX84&gt;0,IF(AV84&gt;AX84,"○",IF(AV84&lt;AX84,"×","△")),"")</f>
        <v>×</v>
      </c>
      <c r="AX84" s="190">
        <f>'コート進行表1日目 '!L185</f>
        <v>8</v>
      </c>
      <c r="AY84" s="172">
        <f>COUNTIF(D84:AW84,"○")</f>
        <v>9</v>
      </c>
      <c r="AZ84" s="51"/>
      <c r="BA84" s="175">
        <f>COUNTIF(D84:AW84,"△")</f>
        <v>3</v>
      </c>
      <c r="BB84" s="51"/>
      <c r="BC84" s="178">
        <f>COUNTIF(D84:AW84,"×")</f>
        <v>3</v>
      </c>
      <c r="BD84" s="181">
        <f>AY84*2+BA84*1</f>
        <v>21</v>
      </c>
      <c r="BE84" s="52" t="s">
        <v>6</v>
      </c>
      <c r="BF84" s="52" t="s">
        <v>7</v>
      </c>
      <c r="BG84" s="184">
        <f>IF(BH84&gt;0,RANK(BH84,$BH$63:$BH$108),"")</f>
        <v>5</v>
      </c>
      <c r="BH84" s="181">
        <f>((BD84*1000)+(BE85*15)-BF85)/15</f>
        <v>1512.6666666666667</v>
      </c>
      <c r="BI84" s="167" t="s">
        <v>161</v>
      </c>
      <c r="BJ84" s="168">
        <v>26</v>
      </c>
      <c r="BK84" s="170" t="s">
        <v>24</v>
      </c>
    </row>
    <row r="85" spans="1:63" ht="9.75" customHeight="1">
      <c r="A85" s="171"/>
      <c r="B85" s="171"/>
      <c r="C85" s="188"/>
      <c r="D85" s="11" t="s">
        <v>79</v>
      </c>
      <c r="E85" s="191"/>
      <c r="F85" s="188"/>
      <c r="G85" s="11" t="s">
        <v>79</v>
      </c>
      <c r="H85" s="191"/>
      <c r="I85" s="188"/>
      <c r="J85" s="11" t="s">
        <v>79</v>
      </c>
      <c r="K85" s="191"/>
      <c r="L85" s="188"/>
      <c r="M85" s="11" t="s">
        <v>79</v>
      </c>
      <c r="N85" s="191"/>
      <c r="O85" s="188"/>
      <c r="P85" s="11" t="s">
        <v>79</v>
      </c>
      <c r="Q85" s="191"/>
      <c r="R85" s="188"/>
      <c r="S85" s="11" t="s">
        <v>79</v>
      </c>
      <c r="T85" s="191"/>
      <c r="U85" s="188"/>
      <c r="V85" s="11" t="s">
        <v>79</v>
      </c>
      <c r="W85" s="191"/>
      <c r="X85" s="53"/>
      <c r="Y85" s="54"/>
      <c r="Z85" s="55"/>
      <c r="AA85" s="188"/>
      <c r="AB85" s="11" t="s">
        <v>79</v>
      </c>
      <c r="AC85" s="191"/>
      <c r="AD85" s="188"/>
      <c r="AE85" s="11" t="s">
        <v>79</v>
      </c>
      <c r="AF85" s="191"/>
      <c r="AG85" s="188"/>
      <c r="AH85" s="11" t="s">
        <v>79</v>
      </c>
      <c r="AI85" s="191"/>
      <c r="AJ85" s="188"/>
      <c r="AK85" s="11" t="s">
        <v>79</v>
      </c>
      <c r="AL85" s="191"/>
      <c r="AM85" s="188"/>
      <c r="AN85" s="11" t="s">
        <v>79</v>
      </c>
      <c r="AO85" s="191"/>
      <c r="AP85" s="188"/>
      <c r="AQ85" s="11" t="s">
        <v>79</v>
      </c>
      <c r="AR85" s="191"/>
      <c r="AS85" s="188"/>
      <c r="AT85" s="11" t="s">
        <v>79</v>
      </c>
      <c r="AU85" s="191"/>
      <c r="AV85" s="188"/>
      <c r="AW85" s="11" t="s">
        <v>79</v>
      </c>
      <c r="AX85" s="191"/>
      <c r="AY85" s="173"/>
      <c r="AZ85" s="11" t="s">
        <v>2</v>
      </c>
      <c r="BA85" s="176"/>
      <c r="BB85" s="11" t="s">
        <v>2</v>
      </c>
      <c r="BC85" s="179"/>
      <c r="BD85" s="182"/>
      <c r="BE85" s="171">
        <f>C84+F84+I84+L84+O84+R84+U84+AA84+AD84+AG84+AJ84+AM84+AP84+AS84+AV84</f>
        <v>119</v>
      </c>
      <c r="BF85" s="171">
        <f>E84+H84+K84+N84+Q84+T84+W84+AC84+AF84+AI84+AL84+AO84+AR84+AU84+AX84</f>
        <v>95</v>
      </c>
      <c r="BG85" s="185"/>
      <c r="BH85" s="182"/>
      <c r="BI85" s="167"/>
      <c r="BJ85" s="169"/>
      <c r="BK85" s="170"/>
    </row>
    <row r="86" spans="1:63" ht="9.75" customHeight="1" thickBot="1">
      <c r="A86" s="171"/>
      <c r="B86" s="171"/>
      <c r="C86" s="189"/>
      <c r="D86" s="59"/>
      <c r="E86" s="192"/>
      <c r="F86" s="189"/>
      <c r="G86" s="59"/>
      <c r="H86" s="192"/>
      <c r="I86" s="189"/>
      <c r="J86" s="59"/>
      <c r="K86" s="192"/>
      <c r="L86" s="189"/>
      <c r="M86" s="59"/>
      <c r="N86" s="192"/>
      <c r="O86" s="189"/>
      <c r="P86" s="59"/>
      <c r="Q86" s="192"/>
      <c r="R86" s="189"/>
      <c r="S86" s="59"/>
      <c r="T86" s="192"/>
      <c r="U86" s="189"/>
      <c r="V86" s="59"/>
      <c r="W86" s="192"/>
      <c r="X86" s="56"/>
      <c r="Y86" s="57"/>
      <c r="Z86" s="58"/>
      <c r="AA86" s="189"/>
      <c r="AB86" s="59"/>
      <c r="AC86" s="192"/>
      <c r="AD86" s="189"/>
      <c r="AE86" s="59"/>
      <c r="AF86" s="192"/>
      <c r="AG86" s="189"/>
      <c r="AH86" s="59"/>
      <c r="AI86" s="192"/>
      <c r="AJ86" s="189"/>
      <c r="AK86" s="59"/>
      <c r="AL86" s="192"/>
      <c r="AM86" s="189"/>
      <c r="AN86" s="59"/>
      <c r="AO86" s="192"/>
      <c r="AP86" s="189"/>
      <c r="AQ86" s="59"/>
      <c r="AR86" s="192"/>
      <c r="AS86" s="189"/>
      <c r="AT86" s="59"/>
      <c r="AU86" s="192"/>
      <c r="AV86" s="189"/>
      <c r="AW86" s="59"/>
      <c r="AX86" s="192"/>
      <c r="AY86" s="174"/>
      <c r="AZ86" s="59"/>
      <c r="BA86" s="177"/>
      <c r="BB86" s="59"/>
      <c r="BC86" s="180"/>
      <c r="BD86" s="183"/>
      <c r="BE86" s="171"/>
      <c r="BF86" s="171"/>
      <c r="BG86" s="186"/>
      <c r="BH86" s="183"/>
      <c r="BI86" s="167"/>
      <c r="BJ86" s="169"/>
      <c r="BK86" s="170"/>
    </row>
    <row r="87" spans="1:63" ht="9.75" customHeight="1" thickTop="1">
      <c r="A87" s="171">
        <v>25</v>
      </c>
      <c r="B87" s="171" t="str">
        <f>VLOOKUP(A87,'参加チーム名'!$B$5:$C$36,2,0)&amp;""</f>
        <v>原小ファイターズ</v>
      </c>
      <c r="C87" s="187">
        <f>AC63</f>
        <v>9</v>
      </c>
      <c r="D87" s="50" t="str">
        <f>IF(C87+E87&gt;0,IF(C87&gt;E87,"○",IF(C87&lt;E87,"×","△")),"")</f>
        <v>○</v>
      </c>
      <c r="E87" s="190">
        <f>AA63</f>
        <v>3</v>
      </c>
      <c r="F87" s="187">
        <f>AC66</f>
        <v>11</v>
      </c>
      <c r="G87" s="50" t="str">
        <f>IF(F87+H87&gt;0,IF(F87&gt;H87,"○",IF(F87&lt;H87,"×","△")),"")</f>
        <v>○</v>
      </c>
      <c r="H87" s="190">
        <f>AA66</f>
        <v>3</v>
      </c>
      <c r="I87" s="187">
        <f>AC66</f>
        <v>11</v>
      </c>
      <c r="J87" s="50" t="str">
        <f>IF(I87+K87&gt;0,IF(I87&gt;K87,"○",IF(I87&lt;K87,"×","△")),"")</f>
        <v>○</v>
      </c>
      <c r="K87" s="190">
        <f>AA69</f>
        <v>2</v>
      </c>
      <c r="L87" s="187">
        <f>AC72</f>
        <v>9</v>
      </c>
      <c r="M87" s="50" t="str">
        <f>IF(L87+N87&gt;0,IF(L87&gt;N87,"○",IF(L87&lt;N87,"×","△")),"")</f>
        <v>○</v>
      </c>
      <c r="N87" s="190">
        <f>AA72</f>
        <v>8</v>
      </c>
      <c r="O87" s="187">
        <f>AC75</f>
        <v>10</v>
      </c>
      <c r="P87" s="50" t="str">
        <f>IF(O87+Q87&gt;0,IF(O87&gt;Q87,"○",IF(O87&lt;Q87,"×","△")),"")</f>
        <v>○</v>
      </c>
      <c r="Q87" s="190">
        <f>AA75</f>
        <v>4</v>
      </c>
      <c r="R87" s="187">
        <f>AC78</f>
        <v>9</v>
      </c>
      <c r="S87" s="50" t="str">
        <f>IF(R87+T87&gt;0,IF(R87&gt;T87,"○",IF(R87&lt;T87,"×","△")),"")</f>
        <v>○</v>
      </c>
      <c r="T87" s="190">
        <f>AA78</f>
        <v>8</v>
      </c>
      <c r="U87" s="187">
        <f>AC81</f>
        <v>11</v>
      </c>
      <c r="V87" s="50" t="str">
        <f>IF(U87+W87&gt;0,IF(U87&gt;W87,"○",IF(U87&lt;W87,"×","△")),"")</f>
        <v>○</v>
      </c>
      <c r="W87" s="190">
        <f>AA81</f>
        <v>4</v>
      </c>
      <c r="X87" s="187">
        <f>AC84</f>
        <v>9</v>
      </c>
      <c r="Y87" s="50" t="str">
        <f>IF(X87+Z87&gt;0,IF(X87&gt;Z87,"○",IF(X87&lt;Z87,"×","△")),"")</f>
        <v>○</v>
      </c>
      <c r="Z87" s="190">
        <f>AA84</f>
        <v>5</v>
      </c>
      <c r="AA87" s="47"/>
      <c r="AB87" s="48"/>
      <c r="AC87" s="49"/>
      <c r="AD87" s="187">
        <f>'コート進行表2日目'!H173</f>
        <v>9</v>
      </c>
      <c r="AE87" s="50" t="str">
        <f>IF(AD87+AF87&gt;0,IF(AD87&gt;AF87,"○",IF(AD87&lt;AF87,"×","△")),"")</f>
        <v>○</v>
      </c>
      <c r="AF87" s="190">
        <f>'コート進行表2日目'!L173</f>
        <v>6</v>
      </c>
      <c r="AG87" s="187">
        <f>'コート進行表2日目'!H178</f>
        <v>4</v>
      </c>
      <c r="AH87" s="50" t="str">
        <f>IF(AG87+AI87&gt;0,IF(AG87&gt;AI87,"○",IF(AG87&lt;AI87,"×","△")),"")</f>
        <v>×</v>
      </c>
      <c r="AI87" s="190">
        <f>'コート進行表2日目'!L178</f>
        <v>9</v>
      </c>
      <c r="AJ87" s="187">
        <f>'コート進行表2日目'!H182</f>
        <v>11</v>
      </c>
      <c r="AK87" s="50" t="str">
        <f>IF(AJ87+AL87&gt;0,IF(AJ87&gt;AL87,"○",IF(AJ87&lt;AL87,"×","△")),"")</f>
        <v>○</v>
      </c>
      <c r="AL87" s="190">
        <f>'コート進行表2日目'!L182</f>
        <v>4</v>
      </c>
      <c r="AM87" s="187">
        <f>'コート進行表1日目 '!H165</f>
        <v>4</v>
      </c>
      <c r="AN87" s="50" t="str">
        <f>IF(AM87+AO87&gt;0,IF(AM87&gt;AO87,"○",IF(AM87&lt;AO87,"×","△")),"")</f>
        <v>×</v>
      </c>
      <c r="AO87" s="190">
        <f>'コート進行表1日目 '!L165</f>
        <v>6</v>
      </c>
      <c r="AP87" s="187">
        <f>'コート進行表1日目 '!H169</f>
        <v>10</v>
      </c>
      <c r="AQ87" s="50" t="str">
        <f>IF(AP87+AR87&gt;0,IF(AP87&gt;AR87,"○",IF(AP87&lt;AR87,"×","△")),"")</f>
        <v>○</v>
      </c>
      <c r="AR87" s="190">
        <f>'コート進行表1日目 '!L169</f>
        <v>1</v>
      </c>
      <c r="AS87" s="187">
        <f>'コート進行表1日目 '!H173</f>
        <v>10</v>
      </c>
      <c r="AT87" s="50" t="str">
        <f>IF(AS87+AU87&gt;0,IF(AS87&gt;AU87,"○",IF(AS87&lt;AU87,"×","△")),"")</f>
        <v>○</v>
      </c>
      <c r="AU87" s="190">
        <f>'コート進行表1日目 '!L173</f>
        <v>0</v>
      </c>
      <c r="AV87" s="187">
        <f>'コート進行表1日目 '!H178</f>
        <v>4</v>
      </c>
      <c r="AW87" s="50" t="str">
        <f>IF(AV87+AX87&gt;0,IF(AV87&gt;AX87,"○",IF(AV87&lt;AX87,"×","△")),"")</f>
        <v>×</v>
      </c>
      <c r="AX87" s="190">
        <f>'コート進行表1日目 '!L178</f>
        <v>7</v>
      </c>
      <c r="AY87" s="172">
        <f>COUNTIF(D87:AW87,"○")</f>
        <v>12</v>
      </c>
      <c r="AZ87" s="51"/>
      <c r="BA87" s="175">
        <f>COUNTIF(D87:AW87,"△")</f>
        <v>0</v>
      </c>
      <c r="BB87" s="51"/>
      <c r="BC87" s="178">
        <f>COUNTIF(D87:AW87,"×")</f>
        <v>3</v>
      </c>
      <c r="BD87" s="181">
        <f>AY87*2+BA87*1</f>
        <v>24</v>
      </c>
      <c r="BE87" s="52" t="s">
        <v>6</v>
      </c>
      <c r="BF87" s="52" t="s">
        <v>7</v>
      </c>
      <c r="BG87" s="184">
        <f>IF(BH87&gt;0,RANK(BH87,$BH$63:$BH$108),"")</f>
        <v>3</v>
      </c>
      <c r="BH87" s="181">
        <f>((BD87*1000)+(BE88*15)-BF88)/15</f>
        <v>1726.3333333333333</v>
      </c>
      <c r="BI87" s="167" t="s">
        <v>162</v>
      </c>
      <c r="BJ87" s="168">
        <v>30</v>
      </c>
      <c r="BK87" s="170" t="s">
        <v>24</v>
      </c>
    </row>
    <row r="88" spans="1:63" ht="9.75" customHeight="1">
      <c r="A88" s="171"/>
      <c r="B88" s="171"/>
      <c r="C88" s="188"/>
      <c r="D88" s="11" t="s">
        <v>79</v>
      </c>
      <c r="E88" s="191"/>
      <c r="F88" s="188"/>
      <c r="G88" s="11" t="s">
        <v>79</v>
      </c>
      <c r="H88" s="191"/>
      <c r="I88" s="188"/>
      <c r="J88" s="11" t="s">
        <v>79</v>
      </c>
      <c r="K88" s="191"/>
      <c r="L88" s="188"/>
      <c r="M88" s="11" t="s">
        <v>79</v>
      </c>
      <c r="N88" s="191"/>
      <c r="O88" s="188"/>
      <c r="P88" s="11" t="s">
        <v>79</v>
      </c>
      <c r="Q88" s="191"/>
      <c r="R88" s="188"/>
      <c r="S88" s="11" t="s">
        <v>79</v>
      </c>
      <c r="T88" s="191"/>
      <c r="U88" s="188"/>
      <c r="V88" s="11" t="s">
        <v>79</v>
      </c>
      <c r="W88" s="191"/>
      <c r="X88" s="188"/>
      <c r="Y88" s="11" t="s">
        <v>79</v>
      </c>
      <c r="Z88" s="191"/>
      <c r="AA88" s="53"/>
      <c r="AB88" s="54"/>
      <c r="AC88" s="55"/>
      <c r="AD88" s="188"/>
      <c r="AE88" s="11" t="s">
        <v>79</v>
      </c>
      <c r="AF88" s="191"/>
      <c r="AG88" s="188"/>
      <c r="AH88" s="11" t="s">
        <v>79</v>
      </c>
      <c r="AI88" s="191"/>
      <c r="AJ88" s="188"/>
      <c r="AK88" s="11" t="s">
        <v>79</v>
      </c>
      <c r="AL88" s="191"/>
      <c r="AM88" s="188"/>
      <c r="AN88" s="11" t="s">
        <v>79</v>
      </c>
      <c r="AO88" s="191"/>
      <c r="AP88" s="188"/>
      <c r="AQ88" s="11" t="s">
        <v>79</v>
      </c>
      <c r="AR88" s="191"/>
      <c r="AS88" s="188"/>
      <c r="AT88" s="11" t="s">
        <v>79</v>
      </c>
      <c r="AU88" s="191"/>
      <c r="AV88" s="188"/>
      <c r="AW88" s="11" t="s">
        <v>79</v>
      </c>
      <c r="AX88" s="191"/>
      <c r="AY88" s="173"/>
      <c r="AZ88" s="11" t="s">
        <v>2</v>
      </c>
      <c r="BA88" s="176"/>
      <c r="BB88" s="11" t="s">
        <v>2</v>
      </c>
      <c r="BC88" s="179"/>
      <c r="BD88" s="182"/>
      <c r="BE88" s="171">
        <f>C87+F87+I87+L87+O87+R87+U87+X87+AD87+AG87+AJ87+AM87+AP87+AS87+AV87</f>
        <v>131</v>
      </c>
      <c r="BF88" s="171">
        <f>E87+H87+K87+N87+Q87+T87+W87+Z87+AF87+AI87+AL87+AO87+AR87+AU87+AX87</f>
        <v>70</v>
      </c>
      <c r="BG88" s="185"/>
      <c r="BH88" s="182"/>
      <c r="BI88" s="167"/>
      <c r="BJ88" s="169"/>
      <c r="BK88" s="170"/>
    </row>
    <row r="89" spans="1:63" ht="9.75" customHeight="1" thickBot="1">
      <c r="A89" s="171"/>
      <c r="B89" s="171"/>
      <c r="C89" s="189"/>
      <c r="D89" s="59"/>
      <c r="E89" s="192"/>
      <c r="F89" s="189"/>
      <c r="G89" s="59"/>
      <c r="H89" s="192"/>
      <c r="I89" s="189"/>
      <c r="J89" s="59"/>
      <c r="K89" s="192"/>
      <c r="L89" s="189"/>
      <c r="M89" s="59"/>
      <c r="N89" s="192"/>
      <c r="O89" s="189"/>
      <c r="P89" s="59"/>
      <c r="Q89" s="192"/>
      <c r="R89" s="189"/>
      <c r="S89" s="59"/>
      <c r="T89" s="192"/>
      <c r="U89" s="189"/>
      <c r="V89" s="59"/>
      <c r="W89" s="192"/>
      <c r="X89" s="189"/>
      <c r="Y89" s="59"/>
      <c r="Z89" s="192"/>
      <c r="AA89" s="56"/>
      <c r="AB89" s="57"/>
      <c r="AC89" s="58"/>
      <c r="AD89" s="189"/>
      <c r="AE89" s="59"/>
      <c r="AF89" s="192"/>
      <c r="AG89" s="189"/>
      <c r="AH89" s="59"/>
      <c r="AI89" s="192"/>
      <c r="AJ89" s="189"/>
      <c r="AK89" s="59"/>
      <c r="AL89" s="192"/>
      <c r="AM89" s="189"/>
      <c r="AN89" s="59"/>
      <c r="AO89" s="192"/>
      <c r="AP89" s="189"/>
      <c r="AQ89" s="59"/>
      <c r="AR89" s="192"/>
      <c r="AS89" s="189"/>
      <c r="AT89" s="59"/>
      <c r="AU89" s="192"/>
      <c r="AV89" s="189"/>
      <c r="AW89" s="59"/>
      <c r="AX89" s="192"/>
      <c r="AY89" s="174"/>
      <c r="AZ89" s="59"/>
      <c r="BA89" s="177"/>
      <c r="BB89" s="59"/>
      <c r="BC89" s="180"/>
      <c r="BD89" s="183"/>
      <c r="BE89" s="171"/>
      <c r="BF89" s="171"/>
      <c r="BG89" s="186"/>
      <c r="BH89" s="183"/>
      <c r="BI89" s="167"/>
      <c r="BJ89" s="169"/>
      <c r="BK89" s="170"/>
    </row>
    <row r="90" spans="1:63" ht="9.75" customHeight="1" thickTop="1">
      <c r="A90" s="171">
        <v>26</v>
      </c>
      <c r="B90" s="171" t="str">
        <f>VLOOKUP(A90,'参加チーム名'!$B$5:$C$36,2,0)&amp;""</f>
        <v>須賀川ゴジラキッズ</v>
      </c>
      <c r="C90" s="187">
        <f>AF63</f>
        <v>10</v>
      </c>
      <c r="D90" s="50" t="str">
        <f>IF(C90+E90&gt;0,IF(C90&gt;E90,"○",IF(C90&lt;E90,"×","△")),"")</f>
        <v>○</v>
      </c>
      <c r="E90" s="190">
        <f>AD63</f>
        <v>0</v>
      </c>
      <c r="F90" s="187">
        <f>AF66</f>
        <v>8</v>
      </c>
      <c r="G90" s="50" t="str">
        <f>IF(F90+H90&gt;0,IF(F90&gt;H90,"○",IF(F90&lt;H90,"×","△")),"")</f>
        <v>○</v>
      </c>
      <c r="H90" s="190">
        <f>AD66</f>
        <v>2</v>
      </c>
      <c r="I90" s="187">
        <f>AF69</f>
        <v>9</v>
      </c>
      <c r="J90" s="50" t="str">
        <f>IF(I90+K90&gt;0,IF(I90&gt;K90,"○",IF(I90&lt;K90,"×","△")),"")</f>
        <v>○</v>
      </c>
      <c r="K90" s="190">
        <f>AD69</f>
        <v>3</v>
      </c>
      <c r="L90" s="187">
        <f>AF72</f>
        <v>8</v>
      </c>
      <c r="M90" s="50" t="str">
        <f>IF(L90+N90&gt;0,IF(L90&gt;N90,"○",IF(L90&lt;N90,"×","△")),"")</f>
        <v>△</v>
      </c>
      <c r="N90" s="190">
        <f>AD72</f>
        <v>8</v>
      </c>
      <c r="O90" s="187">
        <f>AF75</f>
        <v>9</v>
      </c>
      <c r="P90" s="50" t="str">
        <f>IF(O90+Q90&gt;0,IF(O90&gt;Q90,"○",IF(O90&lt;Q90,"×","△")),"")</f>
        <v>○</v>
      </c>
      <c r="Q90" s="190">
        <f>AD75</f>
        <v>5</v>
      </c>
      <c r="R90" s="187">
        <f>AF78</f>
        <v>5</v>
      </c>
      <c r="S90" s="50" t="str">
        <f>IF(R90+T90&gt;0,IF(R90&gt;T90,"○",IF(R90&lt;T90,"×","△")),"")</f>
        <v>×</v>
      </c>
      <c r="T90" s="190">
        <f>AD78</f>
        <v>11</v>
      </c>
      <c r="U90" s="187">
        <f>AF81</f>
        <v>11</v>
      </c>
      <c r="V90" s="50" t="str">
        <f>IF(U90+W90&gt;0,IF(U90&gt;W90,"○",IF(U90&lt;W90,"×","△")),"")</f>
        <v>○</v>
      </c>
      <c r="W90" s="190">
        <f>AD81</f>
        <v>0</v>
      </c>
      <c r="X90" s="187">
        <f>AF84</f>
        <v>8</v>
      </c>
      <c r="Y90" s="50" t="str">
        <f>IF(X90+Z90&gt;0,IF(X90&gt;Z90,"○",IF(X90&lt;Z90,"×","△")),"")</f>
        <v>△</v>
      </c>
      <c r="Z90" s="190">
        <f>AD84</f>
        <v>8</v>
      </c>
      <c r="AA90" s="187">
        <f>AF87</f>
        <v>6</v>
      </c>
      <c r="AB90" s="50" t="str">
        <f>IF(AA90+AC90&gt;0,IF(AA90&gt;AC90,"○",IF(AA90&lt;AC90,"×","△")),"")</f>
        <v>×</v>
      </c>
      <c r="AC90" s="190">
        <f>AD87</f>
        <v>9</v>
      </c>
      <c r="AD90" s="47"/>
      <c r="AE90" s="48"/>
      <c r="AF90" s="49"/>
      <c r="AG90" s="187">
        <f>'コート進行表2日目'!H184</f>
        <v>7</v>
      </c>
      <c r="AH90" s="50" t="str">
        <f>IF(AG90+AI90&gt;0,IF(AG90&gt;AI90,"○",IF(AG90&lt;AI90,"×","△")),"")</f>
        <v>×</v>
      </c>
      <c r="AI90" s="190">
        <f>'コート進行表2日目'!L184</f>
        <v>9</v>
      </c>
      <c r="AJ90" s="187">
        <f>'コート進行表2日目'!H180</f>
        <v>7</v>
      </c>
      <c r="AK90" s="50" t="str">
        <f>IF(AJ90+AL90&gt;0,IF(AJ90&gt;AL90,"○",IF(AJ90&lt;AL90,"×","△")),"")</f>
        <v>×</v>
      </c>
      <c r="AL90" s="190">
        <f>'コート進行表2日目'!L180</f>
        <v>8</v>
      </c>
      <c r="AM90" s="187">
        <f>'コート進行表1日目 '!H179</f>
        <v>6</v>
      </c>
      <c r="AN90" s="50" t="str">
        <f>IF(AM90+AO90&gt;0,IF(AM90&gt;AO90,"○",IF(AM90&lt;AO90,"×","△")),"")</f>
        <v>○</v>
      </c>
      <c r="AO90" s="190">
        <f>'コート進行表1日目 '!L179</f>
        <v>5</v>
      </c>
      <c r="AP90" s="187">
        <f>'コート進行表1日目 '!H166</f>
        <v>5</v>
      </c>
      <c r="AQ90" s="50" t="str">
        <f>IF(AP90+AR90&gt;0,IF(AP90&gt;AR90,"○",IF(AP90&lt;AR90,"×","△")),"")</f>
        <v>×</v>
      </c>
      <c r="AR90" s="190">
        <f>'コート進行表1日目 '!L166</f>
        <v>7</v>
      </c>
      <c r="AS90" s="187">
        <f>'コート進行表1日目 '!H170</f>
        <v>7</v>
      </c>
      <c r="AT90" s="50" t="str">
        <f>IF(AS90+AU90&gt;0,IF(AS90&gt;AU90,"○",IF(AS90&lt;AU90,"×","△")),"")</f>
        <v>○</v>
      </c>
      <c r="AU90" s="190">
        <f>'コート進行表1日目 '!L170</f>
        <v>6</v>
      </c>
      <c r="AV90" s="187">
        <f>'コート進行表1日目 '!H174</f>
        <v>4</v>
      </c>
      <c r="AW90" s="50" t="str">
        <f>IF(AV90+AX90&gt;0,IF(AV90&gt;AX90,"○",IF(AV90&lt;AX90,"×","△")),"")</f>
        <v>×</v>
      </c>
      <c r="AX90" s="190">
        <f>'コート進行表1日目 '!L174</f>
        <v>8</v>
      </c>
      <c r="AY90" s="172">
        <f>COUNTIF(D90:AW90,"○")</f>
        <v>7</v>
      </c>
      <c r="AZ90" s="51"/>
      <c r="BA90" s="175">
        <f>COUNTIF(D90:AW90,"△")</f>
        <v>2</v>
      </c>
      <c r="BB90" s="51"/>
      <c r="BC90" s="178">
        <f>COUNTIF(D90:AW90,"×")</f>
        <v>6</v>
      </c>
      <c r="BD90" s="181">
        <f>AY90*2+BA90*1</f>
        <v>16</v>
      </c>
      <c r="BE90" s="52" t="s">
        <v>6</v>
      </c>
      <c r="BF90" s="52" t="s">
        <v>7</v>
      </c>
      <c r="BG90" s="184">
        <f>IF(BH90&gt;0,RANK(BH90,$BH$63:$BH$108),"")</f>
        <v>8</v>
      </c>
      <c r="BH90" s="181">
        <f>((BD90*1000)+(BE91*15)-BF91)/15</f>
        <v>1170.7333333333333</v>
      </c>
      <c r="BI90" s="167" t="s">
        <v>163</v>
      </c>
      <c r="BJ90" s="168">
        <v>21</v>
      </c>
      <c r="BK90" s="170" t="s">
        <v>24</v>
      </c>
    </row>
    <row r="91" spans="1:63" ht="9.75" customHeight="1">
      <c r="A91" s="171"/>
      <c r="B91" s="171"/>
      <c r="C91" s="188"/>
      <c r="D91" s="11" t="s">
        <v>79</v>
      </c>
      <c r="E91" s="191"/>
      <c r="F91" s="188"/>
      <c r="G91" s="11" t="s">
        <v>79</v>
      </c>
      <c r="H91" s="191"/>
      <c r="I91" s="188"/>
      <c r="J91" s="11" t="s">
        <v>79</v>
      </c>
      <c r="K91" s="191"/>
      <c r="L91" s="188"/>
      <c r="M91" s="11" t="s">
        <v>79</v>
      </c>
      <c r="N91" s="191"/>
      <c r="O91" s="188"/>
      <c r="P91" s="11" t="s">
        <v>79</v>
      </c>
      <c r="Q91" s="191"/>
      <c r="R91" s="188"/>
      <c r="S91" s="11" t="s">
        <v>79</v>
      </c>
      <c r="T91" s="191"/>
      <c r="U91" s="188"/>
      <c r="V91" s="11" t="s">
        <v>79</v>
      </c>
      <c r="W91" s="191"/>
      <c r="X91" s="188"/>
      <c r="Y91" s="11" t="s">
        <v>79</v>
      </c>
      <c r="Z91" s="191"/>
      <c r="AA91" s="188"/>
      <c r="AB91" s="11" t="s">
        <v>79</v>
      </c>
      <c r="AC91" s="191"/>
      <c r="AD91" s="53"/>
      <c r="AE91" s="54"/>
      <c r="AF91" s="55"/>
      <c r="AG91" s="188"/>
      <c r="AH91" s="11" t="s">
        <v>79</v>
      </c>
      <c r="AI91" s="191"/>
      <c r="AJ91" s="188"/>
      <c r="AK91" s="11" t="s">
        <v>79</v>
      </c>
      <c r="AL91" s="191"/>
      <c r="AM91" s="188"/>
      <c r="AN91" s="11" t="s">
        <v>79</v>
      </c>
      <c r="AO91" s="191"/>
      <c r="AP91" s="188"/>
      <c r="AQ91" s="11" t="s">
        <v>79</v>
      </c>
      <c r="AR91" s="191"/>
      <c r="AS91" s="188"/>
      <c r="AT91" s="11" t="s">
        <v>79</v>
      </c>
      <c r="AU91" s="191"/>
      <c r="AV91" s="188"/>
      <c r="AW91" s="11" t="s">
        <v>79</v>
      </c>
      <c r="AX91" s="191"/>
      <c r="AY91" s="173"/>
      <c r="AZ91" s="11" t="s">
        <v>2</v>
      </c>
      <c r="BA91" s="176"/>
      <c r="BB91" s="11" t="s">
        <v>2</v>
      </c>
      <c r="BC91" s="179"/>
      <c r="BD91" s="182"/>
      <c r="BE91" s="171">
        <f>C90+F90+I90+L90+O90+R90+U90+X90+AA90+AG90+AJ90+AM90+AP90+AS90+AV90</f>
        <v>110</v>
      </c>
      <c r="BF91" s="171">
        <f>E90+H90+K90+N90+Q90+T90+W90+Z90+AC90+AI90+AL90+AO90+AR90+AU90+AX90</f>
        <v>89</v>
      </c>
      <c r="BG91" s="185"/>
      <c r="BH91" s="182"/>
      <c r="BI91" s="167"/>
      <c r="BJ91" s="169"/>
      <c r="BK91" s="170"/>
    </row>
    <row r="92" spans="1:63" ht="9.75" customHeight="1" thickBot="1">
      <c r="A92" s="171"/>
      <c r="B92" s="171"/>
      <c r="C92" s="189"/>
      <c r="D92" s="59"/>
      <c r="E92" s="192"/>
      <c r="F92" s="189"/>
      <c r="G92" s="59"/>
      <c r="H92" s="192"/>
      <c r="I92" s="189"/>
      <c r="J92" s="59"/>
      <c r="K92" s="192"/>
      <c r="L92" s="189"/>
      <c r="M92" s="59"/>
      <c r="N92" s="192"/>
      <c r="O92" s="189"/>
      <c r="P92" s="59"/>
      <c r="Q92" s="192"/>
      <c r="R92" s="189"/>
      <c r="S92" s="59"/>
      <c r="T92" s="192"/>
      <c r="U92" s="189"/>
      <c r="V92" s="59"/>
      <c r="W92" s="192"/>
      <c r="X92" s="189"/>
      <c r="Y92" s="59"/>
      <c r="Z92" s="192"/>
      <c r="AA92" s="189"/>
      <c r="AB92" s="59"/>
      <c r="AC92" s="192"/>
      <c r="AD92" s="56"/>
      <c r="AE92" s="57"/>
      <c r="AF92" s="58"/>
      <c r="AG92" s="189"/>
      <c r="AH92" s="59"/>
      <c r="AI92" s="192"/>
      <c r="AJ92" s="189"/>
      <c r="AK92" s="59"/>
      <c r="AL92" s="192"/>
      <c r="AM92" s="189"/>
      <c r="AN92" s="59"/>
      <c r="AO92" s="192"/>
      <c r="AP92" s="189"/>
      <c r="AQ92" s="59"/>
      <c r="AR92" s="192"/>
      <c r="AS92" s="189"/>
      <c r="AT92" s="59"/>
      <c r="AU92" s="192"/>
      <c r="AV92" s="189"/>
      <c r="AW92" s="59"/>
      <c r="AX92" s="192"/>
      <c r="AY92" s="174"/>
      <c r="AZ92" s="59"/>
      <c r="BA92" s="177"/>
      <c r="BB92" s="59"/>
      <c r="BC92" s="180"/>
      <c r="BD92" s="183"/>
      <c r="BE92" s="171"/>
      <c r="BF92" s="171"/>
      <c r="BG92" s="186"/>
      <c r="BH92" s="183"/>
      <c r="BI92" s="167"/>
      <c r="BJ92" s="169"/>
      <c r="BK92" s="170"/>
    </row>
    <row r="93" spans="1:63" ht="9.75" customHeight="1" thickTop="1">
      <c r="A93" s="171">
        <v>27</v>
      </c>
      <c r="B93" s="171" t="str">
        <f>VLOOKUP(A93,'参加チーム名'!$B$5:$C$36,2,0)&amp;""</f>
        <v>栗生ファイターズ</v>
      </c>
      <c r="C93" s="187">
        <f>AI63</f>
        <v>8</v>
      </c>
      <c r="D93" s="50" t="str">
        <f>IF(C93+E93&gt;0,IF(C93&gt;E93,"○",IF(C93&lt;E93,"×","△")),"")</f>
        <v>○</v>
      </c>
      <c r="E93" s="190">
        <f>AG63</f>
        <v>6</v>
      </c>
      <c r="F93" s="187">
        <f>AI66</f>
        <v>9</v>
      </c>
      <c r="G93" s="50" t="str">
        <f>IF(F93+H93&gt;0,IF(F93&gt;H93,"○",IF(F93&lt;H93,"×","△")),"")</f>
        <v>○</v>
      </c>
      <c r="H93" s="190">
        <f>AG66</f>
        <v>5</v>
      </c>
      <c r="I93" s="187">
        <f>AI69</f>
        <v>10</v>
      </c>
      <c r="J93" s="50" t="str">
        <f>IF(I93+K93&gt;0,IF(I93&gt;K93,"○",IF(I93&lt;K93,"×","△")),"")</f>
        <v>○</v>
      </c>
      <c r="K93" s="190">
        <f>AG69</f>
        <v>2</v>
      </c>
      <c r="L93" s="187">
        <f>AI72</f>
        <v>11</v>
      </c>
      <c r="M93" s="50" t="str">
        <f>IF(L93+N93&gt;0,IF(L93&gt;N93,"○",IF(L93&lt;N93,"×","△")),"")</f>
        <v>○</v>
      </c>
      <c r="N93" s="190">
        <f>AG72</f>
        <v>4</v>
      </c>
      <c r="O93" s="187">
        <f>AI75</f>
        <v>8</v>
      </c>
      <c r="P93" s="50" t="str">
        <f>IF(O93+Q93&gt;0,IF(O93&gt;Q93,"○",IF(O93&lt;Q93,"×","△")),"")</f>
        <v>○</v>
      </c>
      <c r="Q93" s="190">
        <f>AG75</f>
        <v>4</v>
      </c>
      <c r="R93" s="187">
        <f>AI78</f>
        <v>8</v>
      </c>
      <c r="S93" s="50" t="str">
        <f>IF(R93+T93&gt;0,IF(R93&gt;T93,"○",IF(R93&lt;T93,"×","△")),"")</f>
        <v>○</v>
      </c>
      <c r="T93" s="190">
        <f>AG78</f>
        <v>6</v>
      </c>
      <c r="U93" s="187">
        <f>AI81</f>
        <v>11</v>
      </c>
      <c r="V93" s="50" t="str">
        <f>IF(U93+W93&gt;0,IF(U93&gt;W93,"○",IF(U93&lt;W93,"×","△")),"")</f>
        <v>○</v>
      </c>
      <c r="W93" s="190">
        <f>AG81</f>
        <v>6</v>
      </c>
      <c r="X93" s="187">
        <f>AI84</f>
        <v>5</v>
      </c>
      <c r="Y93" s="50" t="str">
        <f>IF(X93+Z93&gt;0,IF(X93&gt;Z93,"○",IF(X93&lt;Z93,"×","△")),"")</f>
        <v>×</v>
      </c>
      <c r="Z93" s="190">
        <f>AG84</f>
        <v>9</v>
      </c>
      <c r="AA93" s="187">
        <f>AI87</f>
        <v>9</v>
      </c>
      <c r="AB93" s="50" t="str">
        <f>IF(AA93+AC93&gt;0,IF(AA93&gt;AC93,"○",IF(AA93&lt;AC93,"×","△")),"")</f>
        <v>○</v>
      </c>
      <c r="AC93" s="190">
        <f>AG87</f>
        <v>4</v>
      </c>
      <c r="AD93" s="187">
        <f>AI90</f>
        <v>9</v>
      </c>
      <c r="AE93" s="50" t="str">
        <f>IF(AD93+AF93&gt;0,IF(AD93&gt;AF93,"○",IF(AD93&lt;AF93,"×","△")),"")</f>
        <v>○</v>
      </c>
      <c r="AF93" s="190">
        <f>AG90</f>
        <v>7</v>
      </c>
      <c r="AG93" s="47"/>
      <c r="AH93" s="48"/>
      <c r="AI93" s="49"/>
      <c r="AJ93" s="187">
        <f>'コート進行表2日目'!H176</f>
        <v>8</v>
      </c>
      <c r="AK93" s="50" t="str">
        <f>IF(AJ93+AL93&gt;0,IF(AJ93&gt;AL93,"○",IF(AJ93&lt;AL93,"×","△")),"")</f>
        <v>△</v>
      </c>
      <c r="AL93" s="190">
        <f>'コート進行表2日目'!L176</f>
        <v>8</v>
      </c>
      <c r="AM93" s="187">
        <f>'コート進行表1日目 '!H175</f>
        <v>6</v>
      </c>
      <c r="AN93" s="50" t="str">
        <f>IF(AM93+AO93&gt;0,IF(AM93&gt;AO93,"○",IF(AM93&lt;AO93,"×","△")),"")</f>
        <v>×</v>
      </c>
      <c r="AO93" s="190">
        <f>'コート進行表1日目 '!L175</f>
        <v>7</v>
      </c>
      <c r="AP93" s="187">
        <f>'コート進行表1日目 '!H180</f>
        <v>11</v>
      </c>
      <c r="AQ93" s="50" t="str">
        <f>IF(AP93+AR93&gt;0,IF(AP93&gt;AR93,"○",IF(AP93&lt;AR93,"×","△")),"")</f>
        <v>○</v>
      </c>
      <c r="AR93" s="190">
        <f>'コート進行表1日目 '!L180</f>
        <v>2</v>
      </c>
      <c r="AS93" s="187">
        <f>'コート進行表1日目 '!H167</f>
        <v>9</v>
      </c>
      <c r="AT93" s="50" t="str">
        <f>IF(AS93+AU93&gt;0,IF(AS93&gt;AU93,"○",IF(AS93&lt;AU93,"×","△")),"")</f>
        <v>○</v>
      </c>
      <c r="AU93" s="190">
        <f>'コート進行表1日目 '!L167</f>
        <v>5</v>
      </c>
      <c r="AV93" s="187">
        <f>'コート進行表1日目 '!H171</f>
        <v>7</v>
      </c>
      <c r="AW93" s="50" t="str">
        <f>IF(AV93+AX93&gt;0,IF(AV93&gt;AX93,"○",IF(AV93&lt;AX93,"×","△")),"")</f>
        <v>△</v>
      </c>
      <c r="AX93" s="190">
        <f>'コート進行表1日目 '!L171</f>
        <v>7</v>
      </c>
      <c r="AY93" s="172">
        <f>COUNTIF(D93:AW93,"○")</f>
        <v>11</v>
      </c>
      <c r="AZ93" s="51"/>
      <c r="BA93" s="175">
        <f>COUNTIF(D93:AW93,"△")</f>
        <v>2</v>
      </c>
      <c r="BB93" s="51"/>
      <c r="BC93" s="178">
        <f>COUNTIF(D93:AW93,"×")</f>
        <v>2</v>
      </c>
      <c r="BD93" s="181">
        <f>AY93*2+BA93*1</f>
        <v>24</v>
      </c>
      <c r="BE93" s="52" t="s">
        <v>6</v>
      </c>
      <c r="BF93" s="52" t="s">
        <v>7</v>
      </c>
      <c r="BG93" s="184">
        <f>IF(BH93&gt;0,RANK(BH93,$BH$63:$BH$108),"")</f>
        <v>4</v>
      </c>
      <c r="BH93" s="181">
        <f>((BD93*1000)+(BE94*15)-BF94)/15</f>
        <v>1723.5333333333333</v>
      </c>
      <c r="BI93" s="167" t="s">
        <v>164</v>
      </c>
      <c r="BJ93" s="168">
        <v>20</v>
      </c>
      <c r="BK93" s="170" t="s">
        <v>24</v>
      </c>
    </row>
    <row r="94" spans="1:63" ht="9.75" customHeight="1">
      <c r="A94" s="171"/>
      <c r="B94" s="171"/>
      <c r="C94" s="188"/>
      <c r="D94" s="11" t="s">
        <v>79</v>
      </c>
      <c r="E94" s="191"/>
      <c r="F94" s="188"/>
      <c r="G94" s="11" t="s">
        <v>79</v>
      </c>
      <c r="H94" s="191"/>
      <c r="I94" s="188"/>
      <c r="J94" s="11" t="s">
        <v>79</v>
      </c>
      <c r="K94" s="191"/>
      <c r="L94" s="188"/>
      <c r="M94" s="11" t="s">
        <v>79</v>
      </c>
      <c r="N94" s="191"/>
      <c r="O94" s="188"/>
      <c r="P94" s="11" t="s">
        <v>79</v>
      </c>
      <c r="Q94" s="191"/>
      <c r="R94" s="188"/>
      <c r="S94" s="11" t="s">
        <v>79</v>
      </c>
      <c r="T94" s="191"/>
      <c r="U94" s="188"/>
      <c r="V94" s="11" t="s">
        <v>79</v>
      </c>
      <c r="W94" s="191"/>
      <c r="X94" s="188"/>
      <c r="Y94" s="11" t="s">
        <v>79</v>
      </c>
      <c r="Z94" s="191"/>
      <c r="AA94" s="188"/>
      <c r="AB94" s="11" t="s">
        <v>79</v>
      </c>
      <c r="AC94" s="191"/>
      <c r="AD94" s="188"/>
      <c r="AE94" s="11" t="s">
        <v>79</v>
      </c>
      <c r="AF94" s="191"/>
      <c r="AG94" s="53"/>
      <c r="AH94" s="54"/>
      <c r="AI94" s="55"/>
      <c r="AJ94" s="188"/>
      <c r="AK94" s="11" t="s">
        <v>79</v>
      </c>
      <c r="AL94" s="191"/>
      <c r="AM94" s="188"/>
      <c r="AN94" s="11" t="s">
        <v>79</v>
      </c>
      <c r="AO94" s="191"/>
      <c r="AP94" s="188"/>
      <c r="AQ94" s="11" t="s">
        <v>79</v>
      </c>
      <c r="AR94" s="191"/>
      <c r="AS94" s="188"/>
      <c r="AT94" s="11" t="s">
        <v>79</v>
      </c>
      <c r="AU94" s="191"/>
      <c r="AV94" s="188"/>
      <c r="AW94" s="11" t="s">
        <v>79</v>
      </c>
      <c r="AX94" s="191"/>
      <c r="AY94" s="173"/>
      <c r="AZ94" s="11" t="s">
        <v>2</v>
      </c>
      <c r="BA94" s="176"/>
      <c r="BB94" s="11" t="s">
        <v>2</v>
      </c>
      <c r="BC94" s="179"/>
      <c r="BD94" s="182"/>
      <c r="BE94" s="171">
        <f>C93+F93+I93+L93+O93+R93+U93+X93+AA93+AD93+AJ93+AM93+AP93+AS93+AV93</f>
        <v>129</v>
      </c>
      <c r="BF94" s="171">
        <f>E93+H93+K93+N93+Q93+T93+W93+Z93+AC93+AF93+AL93+AO93+AR93+AU93+AX93</f>
        <v>82</v>
      </c>
      <c r="BG94" s="185"/>
      <c r="BH94" s="182"/>
      <c r="BI94" s="167"/>
      <c r="BJ94" s="169"/>
      <c r="BK94" s="170"/>
    </row>
    <row r="95" spans="1:63" ht="9.75" customHeight="1" thickBot="1">
      <c r="A95" s="171"/>
      <c r="B95" s="171"/>
      <c r="C95" s="189"/>
      <c r="D95" s="59"/>
      <c r="E95" s="192"/>
      <c r="F95" s="189"/>
      <c r="G95" s="59"/>
      <c r="H95" s="192"/>
      <c r="I95" s="189"/>
      <c r="J95" s="59"/>
      <c r="K95" s="192"/>
      <c r="L95" s="189"/>
      <c r="M95" s="59"/>
      <c r="N95" s="192"/>
      <c r="O95" s="189"/>
      <c r="P95" s="59"/>
      <c r="Q95" s="192"/>
      <c r="R95" s="189"/>
      <c r="S95" s="59"/>
      <c r="T95" s="192"/>
      <c r="U95" s="189"/>
      <c r="V95" s="59"/>
      <c r="W95" s="192"/>
      <c r="X95" s="189"/>
      <c r="Y95" s="59"/>
      <c r="Z95" s="192"/>
      <c r="AA95" s="189"/>
      <c r="AB95" s="59"/>
      <c r="AC95" s="192"/>
      <c r="AD95" s="189"/>
      <c r="AE95" s="59"/>
      <c r="AF95" s="192"/>
      <c r="AG95" s="56"/>
      <c r="AH95" s="57"/>
      <c r="AI95" s="58"/>
      <c r="AJ95" s="189"/>
      <c r="AK95" s="59"/>
      <c r="AL95" s="192"/>
      <c r="AM95" s="189"/>
      <c r="AN95" s="59"/>
      <c r="AO95" s="192"/>
      <c r="AP95" s="189"/>
      <c r="AQ95" s="59"/>
      <c r="AR95" s="192"/>
      <c r="AS95" s="189"/>
      <c r="AT95" s="59"/>
      <c r="AU95" s="192"/>
      <c r="AV95" s="189"/>
      <c r="AW95" s="59"/>
      <c r="AX95" s="192"/>
      <c r="AY95" s="174"/>
      <c r="AZ95" s="59"/>
      <c r="BA95" s="177"/>
      <c r="BB95" s="59"/>
      <c r="BC95" s="180"/>
      <c r="BD95" s="183"/>
      <c r="BE95" s="171"/>
      <c r="BF95" s="171"/>
      <c r="BG95" s="186"/>
      <c r="BH95" s="183"/>
      <c r="BI95" s="167"/>
      <c r="BJ95" s="169"/>
      <c r="BK95" s="170"/>
    </row>
    <row r="96" spans="1:63" ht="9.75" customHeight="1" thickTop="1">
      <c r="A96" s="171">
        <v>28</v>
      </c>
      <c r="B96" s="171" t="str">
        <f>VLOOKUP(A96,'参加チーム名'!$B$5:$C$36,2,0)&amp;""</f>
        <v>三の丸フレンドリーキッズ</v>
      </c>
      <c r="C96" s="187">
        <f>AL63</f>
        <v>9</v>
      </c>
      <c r="D96" s="50" t="str">
        <f>IF(C96+E96&gt;0,IF(C96&gt;E96,"○",IF(C96&lt;E96,"×","△")),"")</f>
        <v>○</v>
      </c>
      <c r="E96" s="190">
        <f>AJ63</f>
        <v>8</v>
      </c>
      <c r="F96" s="187">
        <f>AL66</f>
        <v>11</v>
      </c>
      <c r="G96" s="50" t="str">
        <f>IF(F96+H96&gt;0,IF(F96&gt;H96,"○",IF(F96&lt;H96,"×","△")),"")</f>
        <v>○</v>
      </c>
      <c r="H96" s="190">
        <f>AJ66</f>
        <v>7</v>
      </c>
      <c r="I96" s="187">
        <f>AL69</f>
        <v>9</v>
      </c>
      <c r="J96" s="50" t="str">
        <f>IF(I96+K96&gt;0,IF(I96&gt;K96,"○",IF(I96&lt;K96,"×","△")),"")</f>
        <v>○</v>
      </c>
      <c r="K96" s="190">
        <f>AJ69</f>
        <v>8</v>
      </c>
      <c r="L96" s="187">
        <f>AL72</f>
        <v>10</v>
      </c>
      <c r="M96" s="50" t="str">
        <f>IF(L96+N96&gt;0,IF(L96&gt;N96,"○",IF(L96&lt;N96,"×","△")),"")</f>
        <v>○</v>
      </c>
      <c r="N96" s="190">
        <f>AJ72</f>
        <v>7</v>
      </c>
      <c r="O96" s="187">
        <f>AL75</f>
        <v>10</v>
      </c>
      <c r="P96" s="50" t="str">
        <f>IF(O96+Q96&gt;0,IF(O96&gt;Q96,"○",IF(O96&lt;Q96,"×","△")),"")</f>
        <v>○</v>
      </c>
      <c r="Q96" s="190">
        <f>AJ75</f>
        <v>5</v>
      </c>
      <c r="R96" s="187">
        <f>AL78</f>
        <v>8</v>
      </c>
      <c r="S96" s="50" t="str">
        <f>IF(R96+T96&gt;0,IF(R96&gt;T96,"○",IF(R96&lt;T96,"×","△")),"")</f>
        <v>×</v>
      </c>
      <c r="T96" s="190">
        <f>AJ78</f>
        <v>10</v>
      </c>
      <c r="U96" s="187">
        <f>AL81</f>
        <v>11</v>
      </c>
      <c r="V96" s="50" t="str">
        <f>IF(U96+W96&gt;0,IF(U96&gt;W96,"○",IF(U96&lt;W96,"×","△")),"")</f>
        <v>○</v>
      </c>
      <c r="W96" s="190">
        <f>AJ81</f>
        <v>4</v>
      </c>
      <c r="X96" s="187">
        <f>AL84</f>
        <v>7</v>
      </c>
      <c r="Y96" s="50" t="str">
        <f>IF(X96+Z96&gt;0,IF(X96&gt;Z96,"○",IF(X96&lt;Z96,"×","△")),"")</f>
        <v>×</v>
      </c>
      <c r="Z96" s="190">
        <f>AJ84</f>
        <v>9</v>
      </c>
      <c r="AA96" s="187">
        <f>AL87</f>
        <v>4</v>
      </c>
      <c r="AB96" s="50" t="str">
        <f>IF(AA96+AC96&gt;0,IF(AA96&gt;AC96,"○",IF(AA96&lt;AC96,"×","△")),"")</f>
        <v>×</v>
      </c>
      <c r="AC96" s="190">
        <f>AJ87</f>
        <v>11</v>
      </c>
      <c r="AD96" s="187">
        <f>AL90</f>
        <v>8</v>
      </c>
      <c r="AE96" s="50" t="str">
        <f>IF(AD96+AF96&gt;0,IF(AD96&gt;AF96,"○",IF(AD96&lt;AF96,"×","△")),"")</f>
        <v>○</v>
      </c>
      <c r="AF96" s="190">
        <f>AJ90</f>
        <v>7</v>
      </c>
      <c r="AG96" s="187">
        <f>AL93</f>
        <v>8</v>
      </c>
      <c r="AH96" s="50" t="str">
        <f>IF(AG96+AI96&gt;0,IF(AG96&gt;AI96,"○",IF(AG96&lt;AI96,"×","△")),"")</f>
        <v>△</v>
      </c>
      <c r="AI96" s="190">
        <f>AJ93</f>
        <v>8</v>
      </c>
      <c r="AJ96" s="47"/>
      <c r="AK96" s="48"/>
      <c r="AL96" s="49"/>
      <c r="AM96" s="187">
        <f>'コート進行表1日目 '!H172</f>
        <v>0</v>
      </c>
      <c r="AN96" s="50" t="str">
        <f>IF(AM96+AO96&gt;0,IF(AM96&gt;AO96,"○",IF(AM96&lt;AO96,"×","△")),"")</f>
        <v>×</v>
      </c>
      <c r="AO96" s="190">
        <f>'コート進行表1日目 '!L172</f>
        <v>12</v>
      </c>
      <c r="AP96" s="187">
        <f>'コート進行表1日目 '!H176</f>
        <v>7</v>
      </c>
      <c r="AQ96" s="50" t="str">
        <f>IF(AP96+AR96&gt;0,IF(AP96&gt;AR96,"○",IF(AP96&lt;AR96,"×","△")),"")</f>
        <v>×</v>
      </c>
      <c r="AR96" s="190">
        <f>'コート進行表1日目 '!L176</f>
        <v>10</v>
      </c>
      <c r="AS96" s="187">
        <f>'コート進行表1日目 '!H181</f>
        <v>8</v>
      </c>
      <c r="AT96" s="50" t="str">
        <f>IF(AS96+AU96&gt;0,IF(AS96&gt;AU96,"○",IF(AS96&lt;AU96,"×","△")),"")</f>
        <v>×</v>
      </c>
      <c r="AU96" s="190">
        <f>'コート進行表1日目 '!L181</f>
        <v>10</v>
      </c>
      <c r="AV96" s="187">
        <f>'コート進行表1日目 '!H168</f>
        <v>7</v>
      </c>
      <c r="AW96" s="50" t="str">
        <f>IF(AV96+AX96&gt;0,IF(AV96&gt;AX96,"○",IF(AV96&lt;AX96,"×","△")),"")</f>
        <v>△</v>
      </c>
      <c r="AX96" s="190">
        <f>'コート進行表1日目 '!L168</f>
        <v>7</v>
      </c>
      <c r="AY96" s="172">
        <f>COUNTIF(D96:AW96,"○")</f>
        <v>7</v>
      </c>
      <c r="AZ96" s="51"/>
      <c r="BA96" s="175">
        <f>COUNTIF(D96:AW96,"△")</f>
        <v>2</v>
      </c>
      <c r="BB96" s="51"/>
      <c r="BC96" s="178">
        <f>COUNTIF(D96:AW96,"×")</f>
        <v>6</v>
      </c>
      <c r="BD96" s="181">
        <f>AY96*2+BA96*1</f>
        <v>16</v>
      </c>
      <c r="BE96" s="52" t="s">
        <v>6</v>
      </c>
      <c r="BF96" s="52" t="s">
        <v>7</v>
      </c>
      <c r="BG96" s="184">
        <f>IF(BH96&gt;0,RANK(BH96,$BH$63:$BH$108),"")</f>
        <v>7</v>
      </c>
      <c r="BH96" s="181">
        <f>((BD96*1000)+(BE97*15)-BF97)/15</f>
        <v>1175.4666666666667</v>
      </c>
      <c r="BI96" s="167" t="s">
        <v>165</v>
      </c>
      <c r="BJ96" s="168">
        <v>17</v>
      </c>
      <c r="BK96" s="170" t="s">
        <v>24</v>
      </c>
    </row>
    <row r="97" spans="1:63" ht="9.75" customHeight="1">
      <c r="A97" s="171"/>
      <c r="B97" s="171"/>
      <c r="C97" s="188"/>
      <c r="D97" s="11" t="s">
        <v>79</v>
      </c>
      <c r="E97" s="191"/>
      <c r="F97" s="188"/>
      <c r="G97" s="11" t="s">
        <v>79</v>
      </c>
      <c r="H97" s="191"/>
      <c r="I97" s="188"/>
      <c r="J97" s="11" t="s">
        <v>79</v>
      </c>
      <c r="K97" s="191"/>
      <c r="L97" s="188"/>
      <c r="M97" s="11" t="s">
        <v>79</v>
      </c>
      <c r="N97" s="191"/>
      <c r="O97" s="188"/>
      <c r="P97" s="11" t="s">
        <v>79</v>
      </c>
      <c r="Q97" s="191"/>
      <c r="R97" s="188"/>
      <c r="S97" s="11" t="s">
        <v>79</v>
      </c>
      <c r="T97" s="191"/>
      <c r="U97" s="188"/>
      <c r="V97" s="11" t="s">
        <v>79</v>
      </c>
      <c r="W97" s="191"/>
      <c r="X97" s="188"/>
      <c r="Y97" s="11" t="s">
        <v>79</v>
      </c>
      <c r="Z97" s="191"/>
      <c r="AA97" s="188"/>
      <c r="AB97" s="11" t="s">
        <v>79</v>
      </c>
      <c r="AC97" s="191"/>
      <c r="AD97" s="188"/>
      <c r="AE97" s="11" t="s">
        <v>79</v>
      </c>
      <c r="AF97" s="191"/>
      <c r="AG97" s="188"/>
      <c r="AH97" s="11" t="s">
        <v>79</v>
      </c>
      <c r="AI97" s="191"/>
      <c r="AJ97" s="53"/>
      <c r="AK97" s="54"/>
      <c r="AL97" s="55"/>
      <c r="AM97" s="188"/>
      <c r="AN97" s="11" t="s">
        <v>79</v>
      </c>
      <c r="AO97" s="191"/>
      <c r="AP97" s="188"/>
      <c r="AQ97" s="11" t="s">
        <v>79</v>
      </c>
      <c r="AR97" s="191"/>
      <c r="AS97" s="188"/>
      <c r="AT97" s="11" t="s">
        <v>79</v>
      </c>
      <c r="AU97" s="191"/>
      <c r="AV97" s="188"/>
      <c r="AW97" s="11" t="s">
        <v>79</v>
      </c>
      <c r="AX97" s="191"/>
      <c r="AY97" s="173"/>
      <c r="AZ97" s="11" t="s">
        <v>2</v>
      </c>
      <c r="BA97" s="176"/>
      <c r="BB97" s="11" t="s">
        <v>2</v>
      </c>
      <c r="BC97" s="179"/>
      <c r="BD97" s="182"/>
      <c r="BE97" s="171">
        <f>C96+F96+I96+L96+O96+R96+U96+X96+AA96+AD96+AG96+AM96+AP96+AS96+AV96</f>
        <v>117</v>
      </c>
      <c r="BF97" s="171">
        <f>E96+H96+K96+N96+Q96+T96+W96+Z96+AC96+AF96+AI96+AO96+AR96+AU96+AX96</f>
        <v>123</v>
      </c>
      <c r="BG97" s="185"/>
      <c r="BH97" s="182"/>
      <c r="BI97" s="167"/>
      <c r="BJ97" s="169"/>
      <c r="BK97" s="170"/>
    </row>
    <row r="98" spans="1:63" ht="9.75" customHeight="1" thickBot="1">
      <c r="A98" s="171"/>
      <c r="B98" s="171"/>
      <c r="C98" s="189"/>
      <c r="D98" s="59"/>
      <c r="E98" s="192"/>
      <c r="F98" s="189"/>
      <c r="G98" s="59"/>
      <c r="H98" s="192"/>
      <c r="I98" s="189"/>
      <c r="J98" s="59"/>
      <c r="K98" s="192"/>
      <c r="L98" s="189"/>
      <c r="M98" s="59"/>
      <c r="N98" s="192"/>
      <c r="O98" s="189"/>
      <c r="P98" s="59"/>
      <c r="Q98" s="192"/>
      <c r="R98" s="189"/>
      <c r="S98" s="59"/>
      <c r="T98" s="192"/>
      <c r="U98" s="189"/>
      <c r="V98" s="59"/>
      <c r="W98" s="192"/>
      <c r="X98" s="189"/>
      <c r="Y98" s="59"/>
      <c r="Z98" s="192"/>
      <c r="AA98" s="189"/>
      <c r="AB98" s="59"/>
      <c r="AC98" s="192"/>
      <c r="AD98" s="189"/>
      <c r="AE98" s="59"/>
      <c r="AF98" s="192"/>
      <c r="AG98" s="189"/>
      <c r="AH98" s="59"/>
      <c r="AI98" s="192"/>
      <c r="AJ98" s="56"/>
      <c r="AK98" s="57"/>
      <c r="AL98" s="58"/>
      <c r="AM98" s="189"/>
      <c r="AN98" s="59"/>
      <c r="AO98" s="192"/>
      <c r="AP98" s="189"/>
      <c r="AQ98" s="59"/>
      <c r="AR98" s="192"/>
      <c r="AS98" s="189"/>
      <c r="AT98" s="59"/>
      <c r="AU98" s="192"/>
      <c r="AV98" s="189"/>
      <c r="AW98" s="59"/>
      <c r="AX98" s="192"/>
      <c r="AY98" s="174"/>
      <c r="AZ98" s="59"/>
      <c r="BA98" s="177"/>
      <c r="BB98" s="59"/>
      <c r="BC98" s="180"/>
      <c r="BD98" s="183"/>
      <c r="BE98" s="171"/>
      <c r="BF98" s="171"/>
      <c r="BG98" s="186"/>
      <c r="BH98" s="183"/>
      <c r="BI98" s="167"/>
      <c r="BJ98" s="169"/>
      <c r="BK98" s="170"/>
    </row>
    <row r="99" spans="1:63" ht="9.75" customHeight="1" thickTop="1">
      <c r="A99" s="171">
        <v>29</v>
      </c>
      <c r="B99" s="171" t="str">
        <f>VLOOKUP(A99,'参加チーム名'!$B$5:$C$36,2,0)&amp;""</f>
        <v>館ジャングルー</v>
      </c>
      <c r="C99" s="187">
        <f>AO63</f>
        <v>4</v>
      </c>
      <c r="D99" s="50" t="str">
        <f>IF(C99+E99&gt;0,IF(C99&gt;E99,"○",IF(C99&lt;E99,"×","△")),"")</f>
        <v>△</v>
      </c>
      <c r="E99" s="190">
        <f>AM63</f>
        <v>4</v>
      </c>
      <c r="F99" s="187">
        <f>AO66</f>
        <v>7</v>
      </c>
      <c r="G99" s="50" t="str">
        <f>IF(F99+H99&gt;0,IF(F99&gt;H99,"○",IF(F99&lt;H99,"×","△")),"")</f>
        <v>○</v>
      </c>
      <c r="H99" s="190">
        <f>AM66</f>
        <v>3</v>
      </c>
      <c r="I99" s="187">
        <f>AO69</f>
        <v>11</v>
      </c>
      <c r="J99" s="50" t="str">
        <f>IF(I99+K99&gt;0,IF(I99&gt;K99,"○",IF(I99&lt;K99,"×","△")),"")</f>
        <v>○</v>
      </c>
      <c r="K99" s="190">
        <f>AM69</f>
        <v>1</v>
      </c>
      <c r="L99" s="187">
        <f>AO72</f>
        <v>5</v>
      </c>
      <c r="M99" s="50" t="str">
        <f>IF(L99+N99&gt;0,IF(L99&gt;N99,"○",IF(L99&lt;N99,"×","△")),"")</f>
        <v>×</v>
      </c>
      <c r="N99" s="190">
        <f>AM72</f>
        <v>7</v>
      </c>
      <c r="O99" s="187">
        <f>AO75</f>
        <v>4</v>
      </c>
      <c r="P99" s="50" t="str">
        <f>IF(O99+Q99&gt;0,IF(O99&gt;Q99,"○",IF(O99&lt;Q99,"×","△")),"")</f>
        <v>○</v>
      </c>
      <c r="Q99" s="190">
        <f>AM75</f>
        <v>3</v>
      </c>
      <c r="R99" s="187">
        <f>AO78</f>
        <v>6</v>
      </c>
      <c r="S99" s="50" t="str">
        <f>IF(R99+T99&gt;0,IF(R99&gt;T99,"○",IF(R99&lt;T99,"×","△")),"")</f>
        <v>×</v>
      </c>
      <c r="T99" s="190">
        <f>AM78</f>
        <v>11</v>
      </c>
      <c r="U99" s="187">
        <f>AO81</f>
        <v>11</v>
      </c>
      <c r="V99" s="50" t="str">
        <f>IF(U99+W99&gt;0,IF(U99&gt;W99,"○",IF(U99&lt;W99,"×","△")),"")</f>
        <v>○</v>
      </c>
      <c r="W99" s="190">
        <f>AM81</f>
        <v>0</v>
      </c>
      <c r="X99" s="187">
        <f>AO84</f>
        <v>4</v>
      </c>
      <c r="Y99" s="50" t="str">
        <f>IF(X99+Z99&gt;0,IF(X99&gt;Z99,"○",IF(X99&lt;Z99,"×","△")),"")</f>
        <v>×</v>
      </c>
      <c r="Z99" s="190">
        <f>AM84</f>
        <v>7</v>
      </c>
      <c r="AA99" s="187">
        <f>AO87</f>
        <v>6</v>
      </c>
      <c r="AB99" s="50" t="str">
        <f>IF(AA99+AC99&gt;0,IF(AA99&gt;AC99,"○",IF(AA99&lt;AC99,"×","△")),"")</f>
        <v>○</v>
      </c>
      <c r="AC99" s="190">
        <f>AM87</f>
        <v>4</v>
      </c>
      <c r="AD99" s="187">
        <f>AO90</f>
        <v>5</v>
      </c>
      <c r="AE99" s="50" t="str">
        <f>IF(AD99+AF99&gt;0,IF(AD99&gt;AF99,"○",IF(AD99&lt;AF99,"×","△")),"")</f>
        <v>×</v>
      </c>
      <c r="AF99" s="190">
        <f>AM90</f>
        <v>6</v>
      </c>
      <c r="AG99" s="187">
        <f>AO93</f>
        <v>7</v>
      </c>
      <c r="AH99" s="50" t="str">
        <f>IF(AG99+AI99&gt;0,IF(AG99&gt;AI99,"○",IF(AG99&lt;AI99,"×","△")),"")</f>
        <v>○</v>
      </c>
      <c r="AI99" s="190">
        <f>AM93</f>
        <v>6</v>
      </c>
      <c r="AJ99" s="187">
        <f>AO96</f>
        <v>12</v>
      </c>
      <c r="AK99" s="50" t="str">
        <f>IF(AJ99+AL99&gt;0,IF(AJ99&gt;AL99,"○",IF(AJ99&lt;AL99,"×","△")),"")</f>
        <v>○</v>
      </c>
      <c r="AL99" s="190">
        <f>AM96</f>
        <v>0</v>
      </c>
      <c r="AM99" s="47"/>
      <c r="AN99" s="48"/>
      <c r="AO99" s="49"/>
      <c r="AP99" s="187">
        <f>'コート進行表2日目'!H174</f>
        <v>7</v>
      </c>
      <c r="AQ99" s="50" t="str">
        <f>IF(AP99+AR99&gt;0,IF(AP99&gt;AR99,"○",IF(AP99&lt;AR99,"×","△")),"")</f>
        <v>○</v>
      </c>
      <c r="AR99" s="190">
        <f>'コート進行表2日目'!L174</f>
        <v>6</v>
      </c>
      <c r="AS99" s="187">
        <f>'コート進行表2日目'!H179</f>
        <v>7</v>
      </c>
      <c r="AT99" s="50" t="str">
        <f>IF(AS99+AU99&gt;0,IF(AS99&gt;AU99,"○",IF(AS99&lt;AU99,"×","△")),"")</f>
        <v>○</v>
      </c>
      <c r="AU99" s="190">
        <f>'コート進行表2日目'!L179</f>
        <v>0</v>
      </c>
      <c r="AV99" s="187">
        <f>'コート進行表2日目'!H183</f>
        <v>7</v>
      </c>
      <c r="AW99" s="50" t="str">
        <f>IF(AV99+AX99&gt;0,IF(AV99&gt;AX99,"○",IF(AV99&lt;AX99,"×","△")),"")</f>
        <v>○</v>
      </c>
      <c r="AX99" s="190">
        <f>'コート進行表2日目'!L183</f>
        <v>4</v>
      </c>
      <c r="AY99" s="172">
        <f>COUNTIF(D99:AW99,"○")</f>
        <v>10</v>
      </c>
      <c r="AZ99" s="51"/>
      <c r="BA99" s="175">
        <f>COUNTIF(D99:AW99,"△")</f>
        <v>1</v>
      </c>
      <c r="BB99" s="51"/>
      <c r="BC99" s="178">
        <f>COUNTIF(D99:AW99,"×")</f>
        <v>4</v>
      </c>
      <c r="BD99" s="181">
        <f>AY99*2+BA99*1</f>
        <v>21</v>
      </c>
      <c r="BE99" s="52" t="s">
        <v>6</v>
      </c>
      <c r="BF99" s="52" t="s">
        <v>7</v>
      </c>
      <c r="BG99" s="184">
        <f>IF(BH99&gt;0,RANK(BH99,$BH$63:$BH$108),"")</f>
        <v>6</v>
      </c>
      <c r="BH99" s="181">
        <f>((BD99*1000)+(BE100*15)-BF100)/15</f>
        <v>1498.8666666666666</v>
      </c>
      <c r="BI99" s="167" t="s">
        <v>166</v>
      </c>
      <c r="BJ99" s="168">
        <v>31</v>
      </c>
      <c r="BK99" s="170" t="s">
        <v>24</v>
      </c>
    </row>
    <row r="100" spans="1:63" ht="9.75" customHeight="1">
      <c r="A100" s="171"/>
      <c r="B100" s="171"/>
      <c r="C100" s="188"/>
      <c r="D100" s="11" t="s">
        <v>79</v>
      </c>
      <c r="E100" s="191"/>
      <c r="F100" s="188"/>
      <c r="G100" s="11" t="s">
        <v>79</v>
      </c>
      <c r="H100" s="191"/>
      <c r="I100" s="188"/>
      <c r="J100" s="11" t="s">
        <v>79</v>
      </c>
      <c r="K100" s="191"/>
      <c r="L100" s="188"/>
      <c r="M100" s="11" t="s">
        <v>79</v>
      </c>
      <c r="N100" s="191"/>
      <c r="O100" s="188"/>
      <c r="P100" s="11" t="s">
        <v>79</v>
      </c>
      <c r="Q100" s="191"/>
      <c r="R100" s="188"/>
      <c r="S100" s="11" t="s">
        <v>79</v>
      </c>
      <c r="T100" s="191"/>
      <c r="U100" s="188"/>
      <c r="V100" s="11" t="s">
        <v>79</v>
      </c>
      <c r="W100" s="191"/>
      <c r="X100" s="188"/>
      <c r="Y100" s="11" t="s">
        <v>79</v>
      </c>
      <c r="Z100" s="191"/>
      <c r="AA100" s="188"/>
      <c r="AB100" s="11" t="s">
        <v>79</v>
      </c>
      <c r="AC100" s="191"/>
      <c r="AD100" s="188"/>
      <c r="AE100" s="11" t="s">
        <v>79</v>
      </c>
      <c r="AF100" s="191"/>
      <c r="AG100" s="188"/>
      <c r="AH100" s="11" t="s">
        <v>79</v>
      </c>
      <c r="AI100" s="191"/>
      <c r="AJ100" s="188"/>
      <c r="AK100" s="11" t="s">
        <v>79</v>
      </c>
      <c r="AL100" s="191"/>
      <c r="AM100" s="53"/>
      <c r="AN100" s="54"/>
      <c r="AO100" s="55"/>
      <c r="AP100" s="188"/>
      <c r="AQ100" s="11" t="s">
        <v>79</v>
      </c>
      <c r="AR100" s="191"/>
      <c r="AS100" s="188"/>
      <c r="AT100" s="11" t="s">
        <v>79</v>
      </c>
      <c r="AU100" s="191"/>
      <c r="AV100" s="188"/>
      <c r="AW100" s="11" t="s">
        <v>79</v>
      </c>
      <c r="AX100" s="191"/>
      <c r="AY100" s="173"/>
      <c r="AZ100" s="11" t="s">
        <v>2</v>
      </c>
      <c r="BA100" s="176"/>
      <c r="BB100" s="11" t="s">
        <v>2</v>
      </c>
      <c r="BC100" s="179"/>
      <c r="BD100" s="182"/>
      <c r="BE100" s="171">
        <f>C99+F99+I99+L99+O99+R99+U99+X99+AA99+AD99+AG99+AJ99+AP99+AS99+AV99</f>
        <v>103</v>
      </c>
      <c r="BF100" s="171">
        <f>E99+H99+K99+N99+Q99+T99+W99+Z99+AC99+AF99+AI99+AL99+AR99+AU99+AX99</f>
        <v>62</v>
      </c>
      <c r="BG100" s="185"/>
      <c r="BH100" s="182"/>
      <c r="BI100" s="167"/>
      <c r="BJ100" s="169"/>
      <c r="BK100" s="170"/>
    </row>
    <row r="101" spans="1:63" ht="9.75" customHeight="1" thickBot="1">
      <c r="A101" s="171"/>
      <c r="B101" s="171"/>
      <c r="C101" s="189"/>
      <c r="D101" s="59"/>
      <c r="E101" s="192"/>
      <c r="F101" s="189"/>
      <c r="G101" s="59"/>
      <c r="H101" s="192"/>
      <c r="I101" s="189"/>
      <c r="J101" s="59"/>
      <c r="K101" s="192"/>
      <c r="L101" s="189"/>
      <c r="M101" s="59"/>
      <c r="N101" s="192"/>
      <c r="O101" s="189"/>
      <c r="P101" s="59"/>
      <c r="Q101" s="192"/>
      <c r="R101" s="189"/>
      <c r="S101" s="59"/>
      <c r="T101" s="192"/>
      <c r="U101" s="189"/>
      <c r="V101" s="59"/>
      <c r="W101" s="192"/>
      <c r="X101" s="189"/>
      <c r="Y101" s="59"/>
      <c r="Z101" s="192"/>
      <c r="AA101" s="189"/>
      <c r="AB101" s="59"/>
      <c r="AC101" s="192"/>
      <c r="AD101" s="189"/>
      <c r="AE101" s="59"/>
      <c r="AF101" s="192"/>
      <c r="AG101" s="189"/>
      <c r="AH101" s="59"/>
      <c r="AI101" s="192"/>
      <c r="AJ101" s="189"/>
      <c r="AK101" s="59"/>
      <c r="AL101" s="192"/>
      <c r="AM101" s="56"/>
      <c r="AN101" s="57"/>
      <c r="AO101" s="58"/>
      <c r="AP101" s="189"/>
      <c r="AQ101" s="59"/>
      <c r="AR101" s="192"/>
      <c r="AS101" s="189"/>
      <c r="AT101" s="59"/>
      <c r="AU101" s="192"/>
      <c r="AV101" s="189"/>
      <c r="AW101" s="59"/>
      <c r="AX101" s="192"/>
      <c r="AY101" s="174"/>
      <c r="AZ101" s="59"/>
      <c r="BA101" s="177"/>
      <c r="BB101" s="59"/>
      <c r="BC101" s="180"/>
      <c r="BD101" s="183"/>
      <c r="BE101" s="171"/>
      <c r="BF101" s="171"/>
      <c r="BG101" s="186"/>
      <c r="BH101" s="183"/>
      <c r="BI101" s="167"/>
      <c r="BJ101" s="169"/>
      <c r="BK101" s="170"/>
    </row>
    <row r="102" spans="1:63" ht="9.75" customHeight="1" thickTop="1">
      <c r="A102" s="171">
        <v>30</v>
      </c>
      <c r="B102" s="171" t="str">
        <f>VLOOKUP(A102,'参加チーム名'!$B$5:$C$36,2,0)&amp;""</f>
        <v>Aoiトップガン</v>
      </c>
      <c r="C102" s="187">
        <f>AR63</f>
        <v>8</v>
      </c>
      <c r="D102" s="50" t="str">
        <f>IF(C102+E102&gt;0,IF(C102&gt;E102,"○",IF(C102&lt;E102,"×","△")),"")</f>
        <v>○</v>
      </c>
      <c r="E102" s="190">
        <f>AP63</f>
        <v>6</v>
      </c>
      <c r="F102" s="187">
        <f>AR66</f>
        <v>10</v>
      </c>
      <c r="G102" s="50" t="str">
        <f>IF(F102+H102&gt;0,IF(F102&gt;H102,"○",IF(F102&lt;H102,"×","△")),"")</f>
        <v>○</v>
      </c>
      <c r="H102" s="190">
        <f>AP66</f>
        <v>6</v>
      </c>
      <c r="I102" s="187">
        <f>AR69</f>
        <v>8</v>
      </c>
      <c r="J102" s="50" t="str">
        <f>IF(I102+K102&gt;0,IF(I102&gt;K102,"○",IF(I102&lt;K102,"×","△")),"")</f>
        <v>○</v>
      </c>
      <c r="K102" s="190">
        <f>AP69</f>
        <v>4</v>
      </c>
      <c r="L102" s="187">
        <f>AR72</f>
        <v>7</v>
      </c>
      <c r="M102" s="50" t="str">
        <f>IF(L102+N102&gt;0,IF(L102&gt;N102,"○",IF(L102&lt;N102,"×","△")),"")</f>
        <v>△</v>
      </c>
      <c r="N102" s="190">
        <f>AP72</f>
        <v>7</v>
      </c>
      <c r="O102" s="187">
        <f>AR75</f>
        <v>2</v>
      </c>
      <c r="P102" s="50" t="str">
        <f>IF(O102+Q102&gt;0,IF(O102&gt;Q102,"○",IF(O102&lt;Q102,"×","△")),"")</f>
        <v>×</v>
      </c>
      <c r="Q102" s="190">
        <f>AP75</f>
        <v>7</v>
      </c>
      <c r="R102" s="187">
        <f>AR78</f>
        <v>1</v>
      </c>
      <c r="S102" s="50" t="str">
        <f>IF(R102+T102&gt;0,IF(R102&gt;T102,"○",IF(R102&lt;T102,"×","△")),"")</f>
        <v>×</v>
      </c>
      <c r="T102" s="190">
        <f>AP78</f>
        <v>11</v>
      </c>
      <c r="U102" s="187">
        <f>AR81</f>
        <v>10</v>
      </c>
      <c r="V102" s="50" t="str">
        <f>IF(U102+W102&gt;0,IF(U102&gt;W102,"○",IF(U102&lt;W102,"×","△")),"")</f>
        <v>○</v>
      </c>
      <c r="W102" s="190">
        <f>AP81</f>
        <v>6</v>
      </c>
      <c r="X102" s="187">
        <f>AR84</f>
        <v>1</v>
      </c>
      <c r="Y102" s="50" t="str">
        <f>IF(X102+Z102&gt;0,IF(X102&gt;Z102,"○",IF(X102&lt;Z102,"×","△")),"")</f>
        <v>×</v>
      </c>
      <c r="Z102" s="190">
        <f>AP84</f>
        <v>11</v>
      </c>
      <c r="AA102" s="187">
        <f>AR87</f>
        <v>1</v>
      </c>
      <c r="AB102" s="50" t="str">
        <f>IF(AA102+AC102&gt;0,IF(AA102&gt;AC102,"○",IF(AA102&lt;AC102,"×","△")),"")</f>
        <v>×</v>
      </c>
      <c r="AC102" s="190">
        <f>AP87</f>
        <v>10</v>
      </c>
      <c r="AD102" s="187">
        <f>AR90</f>
        <v>7</v>
      </c>
      <c r="AE102" s="50" t="str">
        <f>IF(AD102+AF102&gt;0,IF(AD102&gt;AF102,"○",IF(AD102&lt;AF102,"×","△")),"")</f>
        <v>○</v>
      </c>
      <c r="AF102" s="190">
        <f>AP90</f>
        <v>5</v>
      </c>
      <c r="AG102" s="187">
        <f>AR93</f>
        <v>2</v>
      </c>
      <c r="AH102" s="50" t="str">
        <f>IF(AG102+AI102&gt;0,IF(AG102&gt;AI102,"○",IF(AG102&lt;AI102,"×","△")),"")</f>
        <v>×</v>
      </c>
      <c r="AI102" s="190">
        <f>AP93</f>
        <v>11</v>
      </c>
      <c r="AJ102" s="187">
        <f>AR96</f>
        <v>10</v>
      </c>
      <c r="AK102" s="50" t="str">
        <f>IF(AJ102+AL102&gt;0,IF(AJ102&gt;AL102,"○",IF(AJ102&lt;AL102,"×","△")),"")</f>
        <v>○</v>
      </c>
      <c r="AL102" s="190">
        <f>AP96</f>
        <v>7</v>
      </c>
      <c r="AM102" s="187">
        <f>AR99</f>
        <v>6</v>
      </c>
      <c r="AN102" s="50" t="str">
        <f>IF(AM102+AO102&gt;0,IF(AM102&gt;AO102,"○",IF(AM102&lt;AO102,"×","△")),"")</f>
        <v>×</v>
      </c>
      <c r="AO102" s="190">
        <f>AP99</f>
        <v>7</v>
      </c>
      <c r="AP102" s="47"/>
      <c r="AQ102" s="48"/>
      <c r="AR102" s="49"/>
      <c r="AS102" s="187">
        <f>'コート進行表2日目'!H185</f>
        <v>8</v>
      </c>
      <c r="AT102" s="50" t="str">
        <f>IF(AS102+AU102&gt;0,IF(AS102&gt;AU102,"○",IF(AS102&lt;AU102,"×","△")),"")</f>
        <v>○</v>
      </c>
      <c r="AU102" s="190">
        <f>'コート進行表2日目'!L185</f>
        <v>7</v>
      </c>
      <c r="AV102" s="187">
        <f>'コート進行表2日目'!H181</f>
        <v>3</v>
      </c>
      <c r="AW102" s="50" t="str">
        <f>IF(AV102+AX102&gt;0,IF(AV102&gt;AX102,"○",IF(AV102&lt;AX102,"×","△")),"")</f>
        <v>×</v>
      </c>
      <c r="AX102" s="190">
        <f>'コート進行表2日目'!L181</f>
        <v>11</v>
      </c>
      <c r="AY102" s="172">
        <f>COUNTIF(D102:AW102,"○")</f>
        <v>7</v>
      </c>
      <c r="AZ102" s="51"/>
      <c r="BA102" s="175">
        <f>COUNTIF(D102:AW102,"△")</f>
        <v>1</v>
      </c>
      <c r="BB102" s="51"/>
      <c r="BC102" s="178">
        <f>COUNTIF(D102:AW102,"×")</f>
        <v>7</v>
      </c>
      <c r="BD102" s="181">
        <f>AY102*2+BA102*1</f>
        <v>15</v>
      </c>
      <c r="BE102" s="52" t="s">
        <v>6</v>
      </c>
      <c r="BF102" s="52" t="s">
        <v>7</v>
      </c>
      <c r="BG102" s="184">
        <f>IF(BH102&gt;0,RANK(BH102,$BH$63:$BH$108),"")</f>
        <v>9</v>
      </c>
      <c r="BH102" s="181">
        <f>((BD102*1000)+(BE103*15)-BF103)/15</f>
        <v>1076.2666666666667</v>
      </c>
      <c r="BI102" s="167" t="s">
        <v>167</v>
      </c>
      <c r="BJ102" s="168">
        <v>18</v>
      </c>
      <c r="BK102" s="170" t="s">
        <v>24</v>
      </c>
    </row>
    <row r="103" spans="1:63" ht="9.75" customHeight="1">
      <c r="A103" s="171"/>
      <c r="B103" s="171"/>
      <c r="C103" s="188"/>
      <c r="D103" s="11" t="s">
        <v>79</v>
      </c>
      <c r="E103" s="191"/>
      <c r="F103" s="188"/>
      <c r="G103" s="11" t="s">
        <v>79</v>
      </c>
      <c r="H103" s="191"/>
      <c r="I103" s="188"/>
      <c r="J103" s="11" t="s">
        <v>79</v>
      </c>
      <c r="K103" s="191"/>
      <c r="L103" s="188"/>
      <c r="M103" s="11" t="s">
        <v>79</v>
      </c>
      <c r="N103" s="191"/>
      <c r="O103" s="188"/>
      <c r="P103" s="11" t="s">
        <v>79</v>
      </c>
      <c r="Q103" s="191"/>
      <c r="R103" s="188"/>
      <c r="S103" s="11" t="s">
        <v>79</v>
      </c>
      <c r="T103" s="191"/>
      <c r="U103" s="188"/>
      <c r="V103" s="11" t="s">
        <v>79</v>
      </c>
      <c r="W103" s="191"/>
      <c r="X103" s="188"/>
      <c r="Y103" s="11" t="s">
        <v>79</v>
      </c>
      <c r="Z103" s="191"/>
      <c r="AA103" s="188"/>
      <c r="AB103" s="11" t="s">
        <v>79</v>
      </c>
      <c r="AC103" s="191"/>
      <c r="AD103" s="188"/>
      <c r="AE103" s="11" t="s">
        <v>79</v>
      </c>
      <c r="AF103" s="191"/>
      <c r="AG103" s="188"/>
      <c r="AH103" s="11" t="s">
        <v>79</v>
      </c>
      <c r="AI103" s="191"/>
      <c r="AJ103" s="188"/>
      <c r="AK103" s="11" t="s">
        <v>79</v>
      </c>
      <c r="AL103" s="191"/>
      <c r="AM103" s="188"/>
      <c r="AN103" s="11" t="s">
        <v>79</v>
      </c>
      <c r="AO103" s="191"/>
      <c r="AP103" s="53"/>
      <c r="AQ103" s="54"/>
      <c r="AR103" s="55"/>
      <c r="AS103" s="188"/>
      <c r="AT103" s="11" t="s">
        <v>79</v>
      </c>
      <c r="AU103" s="191"/>
      <c r="AV103" s="188"/>
      <c r="AW103" s="11" t="s">
        <v>79</v>
      </c>
      <c r="AX103" s="191"/>
      <c r="AY103" s="173"/>
      <c r="AZ103" s="11" t="s">
        <v>2</v>
      </c>
      <c r="BA103" s="176"/>
      <c r="BB103" s="11" t="s">
        <v>2</v>
      </c>
      <c r="BC103" s="179"/>
      <c r="BD103" s="182"/>
      <c r="BE103" s="171">
        <f>C102+F102+I102+L102+O102+R102+U102+X102+AA102+AD102+AG102+AJ102+AM102+AS102+AV102</f>
        <v>84</v>
      </c>
      <c r="BF103" s="171">
        <f>E102+H102+K102+N102+Q102+T102+W102+Z102+AC102+AF102+AI102+AL102+AO102+AU102+AX102</f>
        <v>116</v>
      </c>
      <c r="BG103" s="185"/>
      <c r="BH103" s="182"/>
      <c r="BI103" s="167"/>
      <c r="BJ103" s="169"/>
      <c r="BK103" s="170"/>
    </row>
    <row r="104" spans="1:63" ht="9.75" customHeight="1" thickBot="1">
      <c r="A104" s="171"/>
      <c r="B104" s="171"/>
      <c r="C104" s="189"/>
      <c r="D104" s="59"/>
      <c r="E104" s="192"/>
      <c r="F104" s="189"/>
      <c r="G104" s="59"/>
      <c r="H104" s="192"/>
      <c r="I104" s="189"/>
      <c r="J104" s="59"/>
      <c r="K104" s="192"/>
      <c r="L104" s="189"/>
      <c r="M104" s="59"/>
      <c r="N104" s="192"/>
      <c r="O104" s="189"/>
      <c r="P104" s="59"/>
      <c r="Q104" s="192"/>
      <c r="R104" s="189"/>
      <c r="S104" s="59"/>
      <c r="T104" s="192"/>
      <c r="U104" s="189"/>
      <c r="V104" s="59"/>
      <c r="W104" s="192"/>
      <c r="X104" s="189"/>
      <c r="Y104" s="59"/>
      <c r="Z104" s="192"/>
      <c r="AA104" s="189"/>
      <c r="AB104" s="59"/>
      <c r="AC104" s="192"/>
      <c r="AD104" s="189"/>
      <c r="AE104" s="59"/>
      <c r="AF104" s="192"/>
      <c r="AG104" s="189"/>
      <c r="AH104" s="59"/>
      <c r="AI104" s="192"/>
      <c r="AJ104" s="189"/>
      <c r="AK104" s="59"/>
      <c r="AL104" s="192"/>
      <c r="AM104" s="189"/>
      <c r="AN104" s="59"/>
      <c r="AO104" s="192"/>
      <c r="AP104" s="56"/>
      <c r="AQ104" s="57"/>
      <c r="AR104" s="58"/>
      <c r="AS104" s="189"/>
      <c r="AT104" s="59"/>
      <c r="AU104" s="192"/>
      <c r="AV104" s="189"/>
      <c r="AW104" s="59"/>
      <c r="AX104" s="192"/>
      <c r="AY104" s="174"/>
      <c r="AZ104" s="59"/>
      <c r="BA104" s="177"/>
      <c r="BB104" s="59"/>
      <c r="BC104" s="180"/>
      <c r="BD104" s="183"/>
      <c r="BE104" s="171"/>
      <c r="BF104" s="171"/>
      <c r="BG104" s="186"/>
      <c r="BH104" s="183"/>
      <c r="BI104" s="167"/>
      <c r="BJ104" s="169"/>
      <c r="BK104" s="170"/>
    </row>
    <row r="105" spans="1:63" ht="9.75" customHeight="1" thickTop="1">
      <c r="A105" s="171">
        <v>31</v>
      </c>
      <c r="B105" s="171" t="str">
        <f>VLOOKUP(A105,'参加チーム名'!$B$5:$C$36,2,0)&amp;""</f>
        <v>永盛ミュートス・キッズ</v>
      </c>
      <c r="C105" s="187">
        <f>AU63</f>
        <v>4</v>
      </c>
      <c r="D105" s="50" t="str">
        <f>IF(C105+E105&gt;0,IF(C105&gt;E105,"○",IF(C105&lt;E105,"×","△")),"")</f>
        <v>×</v>
      </c>
      <c r="E105" s="190">
        <f>AS63</f>
        <v>8</v>
      </c>
      <c r="F105" s="187">
        <f>AU66</f>
        <v>9</v>
      </c>
      <c r="G105" s="50" t="str">
        <f>IF(F105+H105&gt;0,IF(F105&gt;H105,"○",IF(F105&lt;H105,"×","△")),"")</f>
        <v>○</v>
      </c>
      <c r="H105" s="190">
        <f>AS66</f>
        <v>7</v>
      </c>
      <c r="I105" s="187">
        <f>AU69</f>
        <v>10</v>
      </c>
      <c r="J105" s="50" t="str">
        <f>IF(I105+K105&gt;0,IF(I105&gt;K105,"○",IF(I105&lt;K105,"×","△")),"")</f>
        <v>○</v>
      </c>
      <c r="K105" s="190">
        <f>AS69</f>
        <v>6</v>
      </c>
      <c r="L105" s="187">
        <f>AU72</f>
        <v>8</v>
      </c>
      <c r="M105" s="50" t="str">
        <f>IF(L105+N105&gt;0,IF(L105&gt;N105,"○",IF(L105&lt;N105,"×","△")),"")</f>
        <v>○</v>
      </c>
      <c r="N105" s="190">
        <f>AS72</f>
        <v>4</v>
      </c>
      <c r="O105" s="187">
        <f>AU75</f>
        <v>6</v>
      </c>
      <c r="P105" s="50" t="str">
        <f>IF(O105+Q105&gt;0,IF(O105&gt;Q105,"○",IF(O105&lt;Q105,"×","△")),"")</f>
        <v>×</v>
      </c>
      <c r="Q105" s="190">
        <f>AS75</f>
        <v>7</v>
      </c>
      <c r="R105" s="187">
        <f>AU78</f>
        <v>3</v>
      </c>
      <c r="S105" s="50" t="str">
        <f>IF(R105+T105&gt;0,IF(R105&gt;T105,"○",IF(R105&lt;T105,"×","△")),"")</f>
        <v>×</v>
      </c>
      <c r="T105" s="190">
        <f>AS78</f>
        <v>11</v>
      </c>
      <c r="U105" s="187">
        <f>AU81</f>
        <v>8</v>
      </c>
      <c r="V105" s="50" t="str">
        <f>IF(U105+W105&gt;0,IF(U105&gt;W105,"○",IF(U105&lt;W105,"×","△")),"")</f>
        <v>○</v>
      </c>
      <c r="W105" s="190">
        <f>AS81</f>
        <v>6</v>
      </c>
      <c r="X105" s="187">
        <f>AU84</f>
        <v>6</v>
      </c>
      <c r="Y105" s="50" t="str">
        <f>IF(X105+Z105&gt;0,IF(X105&gt;Z105,"○",IF(X105&lt;Z105,"×","△")),"")</f>
        <v>×</v>
      </c>
      <c r="Z105" s="190">
        <f>AS84</f>
        <v>8</v>
      </c>
      <c r="AA105" s="187">
        <f>AU87</f>
        <v>0</v>
      </c>
      <c r="AB105" s="50" t="str">
        <f>IF(AA105+AC105&gt;0,IF(AA105&gt;AC105,"○",IF(AA105&lt;AC105,"×","△")),"")</f>
        <v>×</v>
      </c>
      <c r="AC105" s="190">
        <f>AS87</f>
        <v>10</v>
      </c>
      <c r="AD105" s="187">
        <f>AU90</f>
        <v>6</v>
      </c>
      <c r="AE105" s="50" t="str">
        <f>IF(AD105+AF105&gt;0,IF(AD105&gt;AF105,"○",IF(AD105&lt;AF105,"×","△")),"")</f>
        <v>×</v>
      </c>
      <c r="AF105" s="190">
        <f>AS90</f>
        <v>7</v>
      </c>
      <c r="AG105" s="187">
        <f>AU93</f>
        <v>5</v>
      </c>
      <c r="AH105" s="50" t="str">
        <f>IF(AG105+AI105&gt;0,IF(AG105&gt;AI105,"○",IF(AG105&lt;AI105,"×","△")),"")</f>
        <v>×</v>
      </c>
      <c r="AI105" s="190">
        <f>AS93</f>
        <v>9</v>
      </c>
      <c r="AJ105" s="187">
        <f>AU96</f>
        <v>10</v>
      </c>
      <c r="AK105" s="50" t="str">
        <f>IF(AJ105+AL105&gt;0,IF(AJ105&gt;AL105,"○",IF(AJ105&lt;AL105,"×","△")),"")</f>
        <v>○</v>
      </c>
      <c r="AL105" s="190">
        <f>AS96</f>
        <v>8</v>
      </c>
      <c r="AM105" s="187">
        <f>AU99</f>
        <v>0</v>
      </c>
      <c r="AN105" s="50" t="str">
        <f>IF(AM105+AO105&gt;0,IF(AM105&gt;AO105,"○",IF(AM105&lt;AO105,"×","△")),"")</f>
        <v>×</v>
      </c>
      <c r="AO105" s="190">
        <f>AS99</f>
        <v>7</v>
      </c>
      <c r="AP105" s="187">
        <f>AU102</f>
        <v>7</v>
      </c>
      <c r="AQ105" s="50" t="str">
        <f>IF(AP105+AR105&gt;0,IF(AP105&gt;AR105,"○",IF(AP105&lt;AR105,"×","△")),"")</f>
        <v>×</v>
      </c>
      <c r="AR105" s="190">
        <f>AS102</f>
        <v>8</v>
      </c>
      <c r="AS105" s="47"/>
      <c r="AT105" s="48"/>
      <c r="AU105" s="49"/>
      <c r="AV105" s="187">
        <f>'コート進行表2日目'!H177</f>
        <v>5</v>
      </c>
      <c r="AW105" s="50" t="str">
        <f>IF(AV105+AX105&gt;0,IF(AV105&gt;AX105,"○",IF(AV105&lt;AX105,"×","△")),"")</f>
        <v>×</v>
      </c>
      <c r="AX105" s="190">
        <f>'コート進行表2日目'!L177</f>
        <v>10</v>
      </c>
      <c r="AY105" s="172">
        <f>COUNTIF(D105:AW105,"○")</f>
        <v>5</v>
      </c>
      <c r="AZ105" s="51"/>
      <c r="BA105" s="175">
        <f>COUNTIF(D105:AW105,"△")</f>
        <v>0</v>
      </c>
      <c r="BB105" s="51"/>
      <c r="BC105" s="178">
        <f>COUNTIF(D105:AW105,"×")</f>
        <v>10</v>
      </c>
      <c r="BD105" s="181">
        <f>AY105*2+BA105*1</f>
        <v>10</v>
      </c>
      <c r="BE105" s="52" t="s">
        <v>6</v>
      </c>
      <c r="BF105" s="52" t="s">
        <v>7</v>
      </c>
      <c r="BG105" s="184">
        <f>IF(BH105&gt;0,RANK(BH105,$BH$63:$BH$108),"")</f>
        <v>13</v>
      </c>
      <c r="BH105" s="181">
        <f>((BD105*1000)+(BE106*15)-BF106)/15</f>
        <v>745.9333333333333</v>
      </c>
      <c r="BI105" s="167" t="s">
        <v>168</v>
      </c>
      <c r="BJ105" s="168">
        <v>23</v>
      </c>
      <c r="BK105" s="170" t="s">
        <v>24</v>
      </c>
    </row>
    <row r="106" spans="1:63" ht="9.75" customHeight="1">
      <c r="A106" s="171"/>
      <c r="B106" s="171"/>
      <c r="C106" s="188"/>
      <c r="D106" s="11" t="s">
        <v>496</v>
      </c>
      <c r="E106" s="191"/>
      <c r="F106" s="188"/>
      <c r="G106" s="11" t="s">
        <v>496</v>
      </c>
      <c r="H106" s="191"/>
      <c r="I106" s="188"/>
      <c r="J106" s="11" t="s">
        <v>496</v>
      </c>
      <c r="K106" s="191"/>
      <c r="L106" s="188"/>
      <c r="M106" s="11" t="s">
        <v>496</v>
      </c>
      <c r="N106" s="191"/>
      <c r="O106" s="188"/>
      <c r="P106" s="11" t="s">
        <v>496</v>
      </c>
      <c r="Q106" s="191"/>
      <c r="R106" s="188"/>
      <c r="S106" s="11" t="s">
        <v>496</v>
      </c>
      <c r="T106" s="191"/>
      <c r="U106" s="188"/>
      <c r="V106" s="11" t="s">
        <v>496</v>
      </c>
      <c r="W106" s="191"/>
      <c r="X106" s="188"/>
      <c r="Y106" s="11" t="s">
        <v>496</v>
      </c>
      <c r="Z106" s="191"/>
      <c r="AA106" s="188"/>
      <c r="AB106" s="11" t="s">
        <v>496</v>
      </c>
      <c r="AC106" s="191"/>
      <c r="AD106" s="188"/>
      <c r="AE106" s="11" t="s">
        <v>496</v>
      </c>
      <c r="AF106" s="191"/>
      <c r="AG106" s="188"/>
      <c r="AH106" s="11" t="s">
        <v>496</v>
      </c>
      <c r="AI106" s="191"/>
      <c r="AJ106" s="188"/>
      <c r="AK106" s="11" t="s">
        <v>496</v>
      </c>
      <c r="AL106" s="191"/>
      <c r="AM106" s="188"/>
      <c r="AN106" s="11" t="s">
        <v>496</v>
      </c>
      <c r="AO106" s="191"/>
      <c r="AP106" s="188"/>
      <c r="AQ106" s="11" t="s">
        <v>496</v>
      </c>
      <c r="AR106" s="191"/>
      <c r="AS106" s="53"/>
      <c r="AT106" s="54"/>
      <c r="AU106" s="55"/>
      <c r="AV106" s="188"/>
      <c r="AW106" s="11" t="s">
        <v>496</v>
      </c>
      <c r="AX106" s="191"/>
      <c r="AY106" s="173"/>
      <c r="AZ106" s="11" t="s">
        <v>2</v>
      </c>
      <c r="BA106" s="176"/>
      <c r="BB106" s="11" t="s">
        <v>2</v>
      </c>
      <c r="BC106" s="179"/>
      <c r="BD106" s="182"/>
      <c r="BE106" s="171">
        <f>C105+F105+I105+L105+O105+R105+U105+X105+AA105+AD105+AG105+AJ105+AM105+AP105+AV105</f>
        <v>87</v>
      </c>
      <c r="BF106" s="171">
        <f>E105+H105+K105+N105+Q105+T105+W105+Z105+AC105+AF105+AI105+AL105+AO105+AR105+AX105</f>
        <v>116</v>
      </c>
      <c r="BG106" s="185"/>
      <c r="BH106" s="182"/>
      <c r="BI106" s="167"/>
      <c r="BJ106" s="169"/>
      <c r="BK106" s="170"/>
    </row>
    <row r="107" spans="1:63" ht="9.75" customHeight="1" thickBot="1">
      <c r="A107" s="171"/>
      <c r="B107" s="171"/>
      <c r="C107" s="189"/>
      <c r="D107" s="59"/>
      <c r="E107" s="192"/>
      <c r="F107" s="189"/>
      <c r="G107" s="59"/>
      <c r="H107" s="192"/>
      <c r="I107" s="189"/>
      <c r="J107" s="59"/>
      <c r="K107" s="192"/>
      <c r="L107" s="189"/>
      <c r="M107" s="59"/>
      <c r="N107" s="192"/>
      <c r="O107" s="189"/>
      <c r="P107" s="59"/>
      <c r="Q107" s="192"/>
      <c r="R107" s="189"/>
      <c r="S107" s="59"/>
      <c r="T107" s="192"/>
      <c r="U107" s="189"/>
      <c r="V107" s="59"/>
      <c r="W107" s="192"/>
      <c r="X107" s="189"/>
      <c r="Y107" s="59"/>
      <c r="Z107" s="192"/>
      <c r="AA107" s="189"/>
      <c r="AB107" s="59"/>
      <c r="AC107" s="192"/>
      <c r="AD107" s="189"/>
      <c r="AE107" s="59"/>
      <c r="AF107" s="192"/>
      <c r="AG107" s="189"/>
      <c r="AH107" s="59"/>
      <c r="AI107" s="192"/>
      <c r="AJ107" s="189"/>
      <c r="AK107" s="59"/>
      <c r="AL107" s="192"/>
      <c r="AM107" s="189"/>
      <c r="AN107" s="59"/>
      <c r="AO107" s="192"/>
      <c r="AP107" s="189"/>
      <c r="AQ107" s="59"/>
      <c r="AR107" s="192"/>
      <c r="AS107" s="56"/>
      <c r="AT107" s="57"/>
      <c r="AU107" s="58"/>
      <c r="AV107" s="189"/>
      <c r="AW107" s="59"/>
      <c r="AX107" s="192"/>
      <c r="AY107" s="174"/>
      <c r="AZ107" s="59"/>
      <c r="BA107" s="177"/>
      <c r="BB107" s="59"/>
      <c r="BC107" s="180"/>
      <c r="BD107" s="183"/>
      <c r="BE107" s="171"/>
      <c r="BF107" s="171"/>
      <c r="BG107" s="186"/>
      <c r="BH107" s="183"/>
      <c r="BI107" s="167"/>
      <c r="BJ107" s="169"/>
      <c r="BK107" s="170"/>
    </row>
    <row r="108" spans="1:63" ht="9.75" customHeight="1" thickTop="1">
      <c r="A108" s="171">
        <v>32</v>
      </c>
      <c r="B108" s="171" t="str">
        <f>VLOOKUP(A108,'参加チーム名'!$B$5:$C$36,2,0)&amp;""</f>
        <v>大谷ブルーウインズ</v>
      </c>
      <c r="C108" s="187">
        <f>AX63</f>
        <v>9</v>
      </c>
      <c r="D108" s="50" t="str">
        <f>IF(C108+E108&gt;0,IF(C108&gt;E108,"○",IF(C108&lt;E108,"×","△")),"")</f>
        <v>○</v>
      </c>
      <c r="E108" s="190">
        <f>AV63</f>
        <v>8</v>
      </c>
      <c r="F108" s="187">
        <f>AX66</f>
        <v>10</v>
      </c>
      <c r="G108" s="50" t="str">
        <f>IF(F108+H108&gt;0,IF(F108&gt;H108,"○",IF(F108&lt;H108,"×","△")),"")</f>
        <v>○</v>
      </c>
      <c r="H108" s="190">
        <f>AV66</f>
        <v>4</v>
      </c>
      <c r="I108" s="187">
        <f>AX66</f>
        <v>10</v>
      </c>
      <c r="J108" s="50" t="str">
        <f>IF(I108+K108&gt;0,IF(I108&gt;K108,"○",IF(I108&lt;K108,"×","△")),"")</f>
        <v>○</v>
      </c>
      <c r="K108" s="190">
        <f>AV69</f>
        <v>6</v>
      </c>
      <c r="L108" s="187">
        <f>AX72</f>
        <v>10</v>
      </c>
      <c r="M108" s="50" t="str">
        <f>IF(L108+N108&gt;0,IF(L108&gt;N108,"○",IF(L108&lt;N108,"×","△")),"")</f>
        <v>○</v>
      </c>
      <c r="N108" s="190">
        <f>AV72</f>
        <v>3</v>
      </c>
      <c r="O108" s="187">
        <f>AX75</f>
        <v>8</v>
      </c>
      <c r="P108" s="50" t="str">
        <f>IF(O108+Q108&gt;0,IF(O108&gt;Q108,"○",IF(O108&lt;Q108,"×","△")),"")</f>
        <v>○</v>
      </c>
      <c r="Q108" s="190">
        <f>AV75</f>
        <v>4</v>
      </c>
      <c r="R108" s="187">
        <f>AX78</f>
        <v>8</v>
      </c>
      <c r="S108" s="50" t="str">
        <f>IF(R108+T108&gt;0,IF(R108&gt;T108,"○",IF(R108&lt;T108,"×","△")),"")</f>
        <v>△</v>
      </c>
      <c r="T108" s="190">
        <f>AV78</f>
        <v>8</v>
      </c>
      <c r="U108" s="187">
        <f>AX81</f>
        <v>11</v>
      </c>
      <c r="V108" s="50" t="str">
        <f>IF(U108+W108&gt;0,IF(U108&gt;W108,"○",IF(U108&lt;W108,"×","△")),"")</f>
        <v>○</v>
      </c>
      <c r="W108" s="190">
        <f>AV81</f>
        <v>5</v>
      </c>
      <c r="X108" s="187">
        <f>AX84</f>
        <v>8</v>
      </c>
      <c r="Y108" s="50" t="str">
        <f>IF(X108+Z108&gt;0,IF(X108&gt;Z108,"○",IF(X108&lt;Z108,"×","△")),"")</f>
        <v>○</v>
      </c>
      <c r="Z108" s="190">
        <f>AV84</f>
        <v>6</v>
      </c>
      <c r="AA108" s="187">
        <f>AX87</f>
        <v>7</v>
      </c>
      <c r="AB108" s="50" t="str">
        <f>IF(AA108+AC108&gt;0,IF(AA108&gt;AC108,"○",IF(AA108&lt;AC108,"×","△")),"")</f>
        <v>○</v>
      </c>
      <c r="AC108" s="190">
        <f>AV87</f>
        <v>4</v>
      </c>
      <c r="AD108" s="187">
        <f>AX90</f>
        <v>8</v>
      </c>
      <c r="AE108" s="50" t="str">
        <f>IF(AD108+AF108&gt;0,IF(AD108&gt;AF108,"○",IF(AD108&lt;AF108,"×","△")),"")</f>
        <v>○</v>
      </c>
      <c r="AF108" s="190">
        <f>AV90</f>
        <v>4</v>
      </c>
      <c r="AG108" s="187">
        <f>AX93</f>
        <v>7</v>
      </c>
      <c r="AH108" s="50" t="str">
        <f>IF(AG108+AI108&gt;0,IF(AG108&gt;AI108,"○",IF(AG108&lt;AI108,"×","△")),"")</f>
        <v>△</v>
      </c>
      <c r="AI108" s="190">
        <f>AV93</f>
        <v>7</v>
      </c>
      <c r="AJ108" s="187">
        <f>AX96</f>
        <v>7</v>
      </c>
      <c r="AK108" s="50" t="str">
        <f>IF(AJ108+AL108&gt;0,IF(AJ108&gt;AL108,"○",IF(AJ108&lt;AL108,"×","△")),"")</f>
        <v>△</v>
      </c>
      <c r="AL108" s="190">
        <f>AV96</f>
        <v>7</v>
      </c>
      <c r="AM108" s="187">
        <f>AX99</f>
        <v>4</v>
      </c>
      <c r="AN108" s="50" t="str">
        <f>IF(AM108+AO108&gt;0,IF(AM108&gt;AO108,"○",IF(AM108&lt;AO108,"×","△")),"")</f>
        <v>×</v>
      </c>
      <c r="AO108" s="190">
        <f>AV99</f>
        <v>7</v>
      </c>
      <c r="AP108" s="187">
        <f>AX102</f>
        <v>11</v>
      </c>
      <c r="AQ108" s="50" t="str">
        <f>IF(AP108+AR108&gt;0,IF(AP108&gt;AR108,"○",IF(AP108&lt;AR108,"×","△")),"")</f>
        <v>○</v>
      </c>
      <c r="AR108" s="190">
        <f>AV102</f>
        <v>3</v>
      </c>
      <c r="AS108" s="187">
        <f>AX105</f>
        <v>10</v>
      </c>
      <c r="AT108" s="50" t="str">
        <f>IF(AS108+AU108&gt;0,IF(AS108&gt;AU108,"○",IF(AS108&lt;AU108,"×","△")),"")</f>
        <v>○</v>
      </c>
      <c r="AU108" s="190">
        <f>AV105</f>
        <v>5</v>
      </c>
      <c r="AV108" s="47"/>
      <c r="AW108" s="48"/>
      <c r="AX108" s="49"/>
      <c r="AY108" s="172">
        <f>COUNTIF(D108:AW108,"○")</f>
        <v>11</v>
      </c>
      <c r="AZ108" s="51"/>
      <c r="BA108" s="175">
        <f>COUNTIF(D108:AW108,"△")</f>
        <v>3</v>
      </c>
      <c r="BB108" s="51"/>
      <c r="BC108" s="178">
        <f>COUNTIF(D108:AW108,"×")</f>
        <v>1</v>
      </c>
      <c r="BD108" s="181">
        <f>AY108*2+BA108*1</f>
        <v>25</v>
      </c>
      <c r="BE108" s="52" t="s">
        <v>6</v>
      </c>
      <c r="BF108" s="52" t="s">
        <v>7</v>
      </c>
      <c r="BG108" s="184">
        <f>IF(BH108&gt;0,RANK(BH108,$BH$63:$BH$108),"")</f>
        <v>1</v>
      </c>
      <c r="BH108" s="181">
        <f>((BD108*1000)+(BE109*15)-BF109)/15</f>
        <v>1789.2666666666667</v>
      </c>
      <c r="BI108" s="167" t="s">
        <v>169</v>
      </c>
      <c r="BJ108" s="168">
        <v>19</v>
      </c>
      <c r="BK108" s="170" t="s">
        <v>24</v>
      </c>
    </row>
    <row r="109" spans="1:63" ht="9.75" customHeight="1">
      <c r="A109" s="171"/>
      <c r="B109" s="171"/>
      <c r="C109" s="188"/>
      <c r="D109" s="11" t="s">
        <v>79</v>
      </c>
      <c r="E109" s="191"/>
      <c r="F109" s="188"/>
      <c r="G109" s="11" t="s">
        <v>79</v>
      </c>
      <c r="H109" s="191"/>
      <c r="I109" s="188"/>
      <c r="J109" s="11" t="s">
        <v>79</v>
      </c>
      <c r="K109" s="191"/>
      <c r="L109" s="188"/>
      <c r="M109" s="11" t="s">
        <v>79</v>
      </c>
      <c r="N109" s="191"/>
      <c r="O109" s="188"/>
      <c r="P109" s="11" t="s">
        <v>79</v>
      </c>
      <c r="Q109" s="191"/>
      <c r="R109" s="188"/>
      <c r="S109" s="11" t="s">
        <v>79</v>
      </c>
      <c r="T109" s="191"/>
      <c r="U109" s="188"/>
      <c r="V109" s="11" t="s">
        <v>79</v>
      </c>
      <c r="W109" s="191"/>
      <c r="X109" s="188"/>
      <c r="Y109" s="11" t="s">
        <v>79</v>
      </c>
      <c r="Z109" s="191"/>
      <c r="AA109" s="188"/>
      <c r="AB109" s="11" t="s">
        <v>79</v>
      </c>
      <c r="AC109" s="191"/>
      <c r="AD109" s="188"/>
      <c r="AE109" s="11" t="s">
        <v>79</v>
      </c>
      <c r="AF109" s="191"/>
      <c r="AG109" s="188"/>
      <c r="AH109" s="11" t="s">
        <v>79</v>
      </c>
      <c r="AI109" s="191"/>
      <c r="AJ109" s="188"/>
      <c r="AK109" s="11" t="s">
        <v>79</v>
      </c>
      <c r="AL109" s="191"/>
      <c r="AM109" s="188"/>
      <c r="AN109" s="11" t="s">
        <v>79</v>
      </c>
      <c r="AO109" s="191"/>
      <c r="AP109" s="188"/>
      <c r="AQ109" s="11" t="s">
        <v>79</v>
      </c>
      <c r="AR109" s="191"/>
      <c r="AS109" s="188"/>
      <c r="AT109" s="11" t="s">
        <v>79</v>
      </c>
      <c r="AU109" s="191"/>
      <c r="AV109" s="53"/>
      <c r="AW109" s="54"/>
      <c r="AX109" s="55"/>
      <c r="AY109" s="173"/>
      <c r="AZ109" s="11" t="s">
        <v>2</v>
      </c>
      <c r="BA109" s="176"/>
      <c r="BB109" s="11" t="s">
        <v>2</v>
      </c>
      <c r="BC109" s="179"/>
      <c r="BD109" s="182"/>
      <c r="BE109" s="171">
        <f>C108+F108+I108+L108+O108+R108+U108+X108+AA108+AD108+AG108+AJ108+AM108+AP108+AS108</f>
        <v>128</v>
      </c>
      <c r="BF109" s="171">
        <f>E108+H108+K108+N108+Q108+T108+W108+Z108+AC108+AF108+AI108+AL108+AO108+AR108+AU108</f>
        <v>81</v>
      </c>
      <c r="BG109" s="185"/>
      <c r="BH109" s="182"/>
      <c r="BI109" s="167"/>
      <c r="BJ109" s="169"/>
      <c r="BK109" s="170"/>
    </row>
    <row r="110" spans="1:63" ht="9.75" customHeight="1">
      <c r="A110" s="171"/>
      <c r="B110" s="171"/>
      <c r="C110" s="189"/>
      <c r="D110" s="59"/>
      <c r="E110" s="192"/>
      <c r="F110" s="189"/>
      <c r="G110" s="59"/>
      <c r="H110" s="192"/>
      <c r="I110" s="189"/>
      <c r="J110" s="59"/>
      <c r="K110" s="192"/>
      <c r="L110" s="189"/>
      <c r="M110" s="59"/>
      <c r="N110" s="192"/>
      <c r="O110" s="189"/>
      <c r="P110" s="59"/>
      <c r="Q110" s="192"/>
      <c r="R110" s="189"/>
      <c r="S110" s="59"/>
      <c r="T110" s="192"/>
      <c r="U110" s="189"/>
      <c r="V110" s="59"/>
      <c r="W110" s="192"/>
      <c r="X110" s="189"/>
      <c r="Y110" s="59"/>
      <c r="Z110" s="192"/>
      <c r="AA110" s="189"/>
      <c r="AB110" s="59"/>
      <c r="AC110" s="192"/>
      <c r="AD110" s="189"/>
      <c r="AE110" s="59"/>
      <c r="AF110" s="192"/>
      <c r="AG110" s="189"/>
      <c r="AH110" s="59"/>
      <c r="AI110" s="192"/>
      <c r="AJ110" s="189"/>
      <c r="AK110" s="59"/>
      <c r="AL110" s="192"/>
      <c r="AM110" s="189"/>
      <c r="AN110" s="59"/>
      <c r="AO110" s="192"/>
      <c r="AP110" s="189"/>
      <c r="AQ110" s="59"/>
      <c r="AR110" s="192"/>
      <c r="AS110" s="189"/>
      <c r="AT110" s="59"/>
      <c r="AU110" s="192"/>
      <c r="AV110" s="56"/>
      <c r="AW110" s="57"/>
      <c r="AX110" s="58"/>
      <c r="AY110" s="174"/>
      <c r="AZ110" s="59"/>
      <c r="BA110" s="177"/>
      <c r="BB110" s="59"/>
      <c r="BC110" s="180"/>
      <c r="BD110" s="183"/>
      <c r="BE110" s="171"/>
      <c r="BF110" s="171"/>
      <c r="BG110" s="186"/>
      <c r="BH110" s="183"/>
      <c r="BI110" s="167"/>
      <c r="BJ110" s="169"/>
      <c r="BK110" s="170"/>
    </row>
  </sheetData>
  <sheetProtection password="DC93" sheet="1"/>
  <mergeCells count="1420">
    <mergeCell ref="A4:B4"/>
    <mergeCell ref="R5:T5"/>
    <mergeCell ref="U5:W5"/>
    <mergeCell ref="A24:A26"/>
    <mergeCell ref="B24:B26"/>
    <mergeCell ref="A15:A17"/>
    <mergeCell ref="B15:B17"/>
    <mergeCell ref="A18:A20"/>
    <mergeCell ref="B18:B20"/>
    <mergeCell ref="C5:E5"/>
    <mergeCell ref="E24:E26"/>
    <mergeCell ref="BJ6:BJ8"/>
    <mergeCell ref="BJ9:BJ11"/>
    <mergeCell ref="BI5:BK5"/>
    <mergeCell ref="BD12:BD14"/>
    <mergeCell ref="AJ5:AL5"/>
    <mergeCell ref="F5:H5"/>
    <mergeCell ref="I5:K5"/>
    <mergeCell ref="L5:N5"/>
    <mergeCell ref="O5:Q5"/>
    <mergeCell ref="BK48:BK50"/>
    <mergeCell ref="BK27:BK29"/>
    <mergeCell ref="BK30:BK32"/>
    <mergeCell ref="BK33:BK35"/>
    <mergeCell ref="BK36:BK38"/>
    <mergeCell ref="BK21:BK23"/>
    <mergeCell ref="BK24:BK26"/>
    <mergeCell ref="X5:Z5"/>
    <mergeCell ref="AA5:AC5"/>
    <mergeCell ref="AD5:AF5"/>
    <mergeCell ref="AG5:AI5"/>
    <mergeCell ref="BG18:BG20"/>
    <mergeCell ref="BD24:BD26"/>
    <mergeCell ref="AM5:AO5"/>
    <mergeCell ref="AP5:AR5"/>
    <mergeCell ref="BE5:BF5"/>
    <mergeCell ref="BE7:BE8"/>
    <mergeCell ref="BH27:BH29"/>
    <mergeCell ref="BH30:BH32"/>
    <mergeCell ref="BE22:BE23"/>
    <mergeCell ref="BF22:BF23"/>
    <mergeCell ref="BE25:BE26"/>
    <mergeCell ref="BF25:BF26"/>
    <mergeCell ref="BH21:BH23"/>
    <mergeCell ref="BF28:BF29"/>
    <mergeCell ref="BJ12:BJ14"/>
    <mergeCell ref="BJ15:BJ17"/>
    <mergeCell ref="BG24:BG26"/>
    <mergeCell ref="BD15:BD17"/>
    <mergeCell ref="BH18:BH20"/>
    <mergeCell ref="BE16:BE17"/>
    <mergeCell ref="BF16:BF17"/>
    <mergeCell ref="BF13:BF14"/>
    <mergeCell ref="BJ24:BJ26"/>
    <mergeCell ref="BI24:BI26"/>
    <mergeCell ref="BJ42:BJ44"/>
    <mergeCell ref="BI27:BI29"/>
    <mergeCell ref="BI30:BI32"/>
    <mergeCell ref="BI33:BI35"/>
    <mergeCell ref="BI36:BI38"/>
    <mergeCell ref="BJ36:BJ38"/>
    <mergeCell ref="BJ27:BJ29"/>
    <mergeCell ref="BJ30:BJ32"/>
    <mergeCell ref="BJ33:BJ35"/>
    <mergeCell ref="AS5:AU5"/>
    <mergeCell ref="AV5:AX5"/>
    <mergeCell ref="BK51:BK53"/>
    <mergeCell ref="BJ39:BJ41"/>
    <mergeCell ref="BK39:BK41"/>
    <mergeCell ref="BK42:BK44"/>
    <mergeCell ref="BI48:BI50"/>
    <mergeCell ref="BI39:BI41"/>
    <mergeCell ref="BJ48:BJ50"/>
    <mergeCell ref="BI42:BI44"/>
    <mergeCell ref="BI45:BI47"/>
    <mergeCell ref="BJ51:BJ53"/>
    <mergeCell ref="BJ45:BJ47"/>
    <mergeCell ref="BK6:BK8"/>
    <mergeCell ref="BK9:BK11"/>
    <mergeCell ref="BK12:BK14"/>
    <mergeCell ref="BK15:BK17"/>
    <mergeCell ref="BJ21:BJ23"/>
    <mergeCell ref="BK45:BK47"/>
    <mergeCell ref="BJ18:BJ20"/>
    <mergeCell ref="BK18:BK20"/>
    <mergeCell ref="BH51:BH53"/>
    <mergeCell ref="BI6:BI8"/>
    <mergeCell ref="BI9:BI11"/>
    <mergeCell ref="BI12:BI14"/>
    <mergeCell ref="BI15:BI17"/>
    <mergeCell ref="BI18:BI20"/>
    <mergeCell ref="BI21:BI23"/>
    <mergeCell ref="BH24:BH26"/>
    <mergeCell ref="BI51:BI53"/>
    <mergeCell ref="BH45:BH47"/>
    <mergeCell ref="BH48:BH50"/>
    <mergeCell ref="BH6:BH8"/>
    <mergeCell ref="BH9:BH11"/>
    <mergeCell ref="BH12:BH14"/>
    <mergeCell ref="BH15:BH17"/>
    <mergeCell ref="BH42:BH44"/>
    <mergeCell ref="BH33:BH35"/>
    <mergeCell ref="BH36:BH38"/>
    <mergeCell ref="BH39:BH41"/>
    <mergeCell ref="BG45:BG47"/>
    <mergeCell ref="BG48:BG50"/>
    <mergeCell ref="BG6:BG8"/>
    <mergeCell ref="BG9:BG11"/>
    <mergeCell ref="BG12:BG14"/>
    <mergeCell ref="BG15:BG17"/>
    <mergeCell ref="BG21:BG23"/>
    <mergeCell ref="BG42:BG44"/>
    <mergeCell ref="BG27:BG29"/>
    <mergeCell ref="BG30:BG32"/>
    <mergeCell ref="BD51:BD53"/>
    <mergeCell ref="BE52:BE53"/>
    <mergeCell ref="BF52:BF53"/>
    <mergeCell ref="BG33:BG35"/>
    <mergeCell ref="BG36:BG38"/>
    <mergeCell ref="BG39:BG41"/>
    <mergeCell ref="BG51:BG53"/>
    <mergeCell ref="BD45:BD47"/>
    <mergeCell ref="BE46:BE47"/>
    <mergeCell ref="BF46:BF47"/>
    <mergeCell ref="BF49:BF50"/>
    <mergeCell ref="BD39:BD41"/>
    <mergeCell ref="BE40:BE41"/>
    <mergeCell ref="BF40:BF41"/>
    <mergeCell ref="BD42:BD44"/>
    <mergeCell ref="BE43:BE44"/>
    <mergeCell ref="BF43:BF44"/>
    <mergeCell ref="BF37:BF38"/>
    <mergeCell ref="BD30:BD32"/>
    <mergeCell ref="BE31:BE32"/>
    <mergeCell ref="BF31:BF32"/>
    <mergeCell ref="BE34:BE35"/>
    <mergeCell ref="BF34:BF35"/>
    <mergeCell ref="BD33:BD35"/>
    <mergeCell ref="BF7:BF8"/>
    <mergeCell ref="BD6:BD8"/>
    <mergeCell ref="BD18:BD20"/>
    <mergeCell ref="BE19:BE20"/>
    <mergeCell ref="BF19:BF20"/>
    <mergeCell ref="BD21:BD23"/>
    <mergeCell ref="BD9:BD11"/>
    <mergeCell ref="BE10:BE11"/>
    <mergeCell ref="BF10:BF11"/>
    <mergeCell ref="BE13:BE14"/>
    <mergeCell ref="BA48:BA50"/>
    <mergeCell ref="BC48:BC50"/>
    <mergeCell ref="BD27:BD29"/>
    <mergeCell ref="BE28:BE29"/>
    <mergeCell ref="BD36:BD38"/>
    <mergeCell ref="BE37:BE38"/>
    <mergeCell ref="BD48:BD50"/>
    <mergeCell ref="BE49:BE50"/>
    <mergeCell ref="AY36:AY38"/>
    <mergeCell ref="BA36:BA38"/>
    <mergeCell ref="BC36:BC38"/>
    <mergeCell ref="AY39:AY41"/>
    <mergeCell ref="BA39:BA41"/>
    <mergeCell ref="BC39:BC41"/>
    <mergeCell ref="AY51:AY53"/>
    <mergeCell ref="BA51:BA53"/>
    <mergeCell ref="BC51:BC53"/>
    <mergeCell ref="AY42:AY44"/>
    <mergeCell ref="BA42:BA44"/>
    <mergeCell ref="BC42:BC44"/>
    <mergeCell ref="AY45:AY47"/>
    <mergeCell ref="BA45:BA47"/>
    <mergeCell ref="BC45:BC47"/>
    <mergeCell ref="AY48:AY50"/>
    <mergeCell ref="AY30:AY32"/>
    <mergeCell ref="BA30:BA32"/>
    <mergeCell ref="BC30:BC32"/>
    <mergeCell ref="BC33:BC35"/>
    <mergeCell ref="BC24:BC26"/>
    <mergeCell ref="AY27:AY29"/>
    <mergeCell ref="BA27:BA29"/>
    <mergeCell ref="BC27:BC29"/>
    <mergeCell ref="AY21:AY23"/>
    <mergeCell ref="BA21:BA23"/>
    <mergeCell ref="BC21:BC23"/>
    <mergeCell ref="AY15:AY17"/>
    <mergeCell ref="BA15:BA17"/>
    <mergeCell ref="BC15:BC17"/>
    <mergeCell ref="AY18:AY20"/>
    <mergeCell ref="BA18:BA20"/>
    <mergeCell ref="BC18:BC20"/>
    <mergeCell ref="AY12:AY14"/>
    <mergeCell ref="BA12:BA14"/>
    <mergeCell ref="BC12:BC14"/>
    <mergeCell ref="BC9:BC11"/>
    <mergeCell ref="AY5:BC5"/>
    <mergeCell ref="AY6:AY8"/>
    <mergeCell ref="BA6:BA8"/>
    <mergeCell ref="BC6:BC8"/>
    <mergeCell ref="A57:A58"/>
    <mergeCell ref="B57:B58"/>
    <mergeCell ref="AY9:AY11"/>
    <mergeCell ref="BA9:BA11"/>
    <mergeCell ref="AY24:AY26"/>
    <mergeCell ref="BA24:BA26"/>
    <mergeCell ref="AY33:AY35"/>
    <mergeCell ref="BA33:BA35"/>
    <mergeCell ref="A51:A53"/>
    <mergeCell ref="B51:B53"/>
    <mergeCell ref="A39:A41"/>
    <mergeCell ref="B39:B41"/>
    <mergeCell ref="A54:A56"/>
    <mergeCell ref="B54:B56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27:A29"/>
    <mergeCell ref="B27:B29"/>
    <mergeCell ref="A30:A32"/>
    <mergeCell ref="B30:B32"/>
    <mergeCell ref="A21:A23"/>
    <mergeCell ref="B21:B23"/>
    <mergeCell ref="A6:A8"/>
    <mergeCell ref="B6:B8"/>
    <mergeCell ref="A9:A11"/>
    <mergeCell ref="B9:B11"/>
    <mergeCell ref="A12:A14"/>
    <mergeCell ref="B12:B14"/>
    <mergeCell ref="F6:F8"/>
    <mergeCell ref="H6:H8"/>
    <mergeCell ref="I6:I8"/>
    <mergeCell ref="K6:K8"/>
    <mergeCell ref="L6:L8"/>
    <mergeCell ref="N6:N8"/>
    <mergeCell ref="O6:O8"/>
    <mergeCell ref="Q6:Q8"/>
    <mergeCell ref="R6:R8"/>
    <mergeCell ref="T6:T8"/>
    <mergeCell ref="U6:U8"/>
    <mergeCell ref="W6:W8"/>
    <mergeCell ref="X6:X8"/>
    <mergeCell ref="Z6:Z8"/>
    <mergeCell ref="AA6:AA8"/>
    <mergeCell ref="AC6:AC8"/>
    <mergeCell ref="AD6:AD8"/>
    <mergeCell ref="AF6:AF8"/>
    <mergeCell ref="AG6:AG8"/>
    <mergeCell ref="AI6:AI8"/>
    <mergeCell ref="AJ6:AJ8"/>
    <mergeCell ref="AL6:AL8"/>
    <mergeCell ref="AM6:AM8"/>
    <mergeCell ref="AO6:AO8"/>
    <mergeCell ref="AP6:AP8"/>
    <mergeCell ref="AR6:AR8"/>
    <mergeCell ref="AS6:AS8"/>
    <mergeCell ref="AU6:AU8"/>
    <mergeCell ref="AV6:AV8"/>
    <mergeCell ref="AX6:AX8"/>
    <mergeCell ref="C9:C11"/>
    <mergeCell ref="E9:E11"/>
    <mergeCell ref="I9:I11"/>
    <mergeCell ref="K9:K11"/>
    <mergeCell ref="L9:L11"/>
    <mergeCell ref="N9:N11"/>
    <mergeCell ref="O9:O11"/>
    <mergeCell ref="Q9:Q11"/>
    <mergeCell ref="R9:R11"/>
    <mergeCell ref="T9:T11"/>
    <mergeCell ref="U9:U11"/>
    <mergeCell ref="W9:W11"/>
    <mergeCell ref="X9:X11"/>
    <mergeCell ref="Z9:Z11"/>
    <mergeCell ref="AA9:AA11"/>
    <mergeCell ref="AC9:AC11"/>
    <mergeCell ref="AD9:AD11"/>
    <mergeCell ref="AF9:AF11"/>
    <mergeCell ref="AG9:AG11"/>
    <mergeCell ref="AI9:AI11"/>
    <mergeCell ref="AP9:AP11"/>
    <mergeCell ref="AL9:AL11"/>
    <mergeCell ref="AM9:AM11"/>
    <mergeCell ref="AO9:AO11"/>
    <mergeCell ref="AJ9:AJ11"/>
    <mergeCell ref="AX9:AX11"/>
    <mergeCell ref="C12:C14"/>
    <mergeCell ref="E12:E14"/>
    <mergeCell ref="F12:F14"/>
    <mergeCell ref="H12:H14"/>
    <mergeCell ref="L12:L14"/>
    <mergeCell ref="N12:N14"/>
    <mergeCell ref="W12:W14"/>
    <mergeCell ref="X12:X14"/>
    <mergeCell ref="AV9:AV11"/>
    <mergeCell ref="AR9:AR11"/>
    <mergeCell ref="AS9:AS11"/>
    <mergeCell ref="AU9:AU11"/>
    <mergeCell ref="Z12:Z14"/>
    <mergeCell ref="AA12:AA14"/>
    <mergeCell ref="AC12:AC14"/>
    <mergeCell ref="AF12:AF14"/>
    <mergeCell ref="AG12:AG14"/>
    <mergeCell ref="AI12:AI14"/>
    <mergeCell ref="AJ12:AJ14"/>
    <mergeCell ref="O12:O14"/>
    <mergeCell ref="Q12:Q14"/>
    <mergeCell ref="R12:R14"/>
    <mergeCell ref="T12:T14"/>
    <mergeCell ref="U12:U14"/>
    <mergeCell ref="AD12:AD14"/>
    <mergeCell ref="AL12:AL14"/>
    <mergeCell ref="AM12:AM14"/>
    <mergeCell ref="AO12:AO14"/>
    <mergeCell ref="AP12:AP14"/>
    <mergeCell ref="AR12:AR14"/>
    <mergeCell ref="AS12:AS14"/>
    <mergeCell ref="AU12:AU14"/>
    <mergeCell ref="AV12:AV14"/>
    <mergeCell ref="AX12:AX14"/>
    <mergeCell ref="C15:C17"/>
    <mergeCell ref="E15:E17"/>
    <mergeCell ref="F15:F17"/>
    <mergeCell ref="H15:H17"/>
    <mergeCell ref="I15:I17"/>
    <mergeCell ref="K15:K17"/>
    <mergeCell ref="O15:O17"/>
    <mergeCell ref="Q15:Q17"/>
    <mergeCell ref="R15:R17"/>
    <mergeCell ref="W15:W17"/>
    <mergeCell ref="X15:X17"/>
    <mergeCell ref="Z15:Z17"/>
    <mergeCell ref="AA15:AA17"/>
    <mergeCell ref="AC15:AC17"/>
    <mergeCell ref="T15:T17"/>
    <mergeCell ref="U15:U17"/>
    <mergeCell ref="AD15:AD17"/>
    <mergeCell ref="AF15:AF17"/>
    <mergeCell ref="AG15:AG17"/>
    <mergeCell ref="AI15:AI17"/>
    <mergeCell ref="AJ15:AJ17"/>
    <mergeCell ref="AL15:AL17"/>
    <mergeCell ref="AM15:AM17"/>
    <mergeCell ref="AO15:AO17"/>
    <mergeCell ref="AP15:AP17"/>
    <mergeCell ref="AR15:AR17"/>
    <mergeCell ref="AS15:AS17"/>
    <mergeCell ref="AU15:AU17"/>
    <mergeCell ref="AV15:AV17"/>
    <mergeCell ref="AX15:AX17"/>
    <mergeCell ref="C18:C20"/>
    <mergeCell ref="E18:E20"/>
    <mergeCell ref="F18:F20"/>
    <mergeCell ref="H18:H20"/>
    <mergeCell ref="I18:I20"/>
    <mergeCell ref="K18:K20"/>
    <mergeCell ref="L18:L20"/>
    <mergeCell ref="N18:N20"/>
    <mergeCell ref="R18:R20"/>
    <mergeCell ref="W18:W20"/>
    <mergeCell ref="X18:X20"/>
    <mergeCell ref="Z18:Z20"/>
    <mergeCell ref="AA18:AA20"/>
    <mergeCell ref="AC18:AC20"/>
    <mergeCell ref="U18:U20"/>
    <mergeCell ref="T18:T20"/>
    <mergeCell ref="AJ18:AJ20"/>
    <mergeCell ref="AL18:AL20"/>
    <mergeCell ref="AM18:AM20"/>
    <mergeCell ref="AO18:AO20"/>
    <mergeCell ref="I21:I23"/>
    <mergeCell ref="K21:K23"/>
    <mergeCell ref="L21:L23"/>
    <mergeCell ref="N21:N23"/>
    <mergeCell ref="AA21:AA23"/>
    <mergeCell ref="AC21:AC23"/>
    <mergeCell ref="AD21:AD23"/>
    <mergeCell ref="C21:C23"/>
    <mergeCell ref="E21:E23"/>
    <mergeCell ref="F21:F23"/>
    <mergeCell ref="H21:H23"/>
    <mergeCell ref="AV18:AV20"/>
    <mergeCell ref="AX18:AX20"/>
    <mergeCell ref="AD18:AD20"/>
    <mergeCell ref="AF18:AF20"/>
    <mergeCell ref="AG18:AG20"/>
    <mergeCell ref="AI18:AI20"/>
    <mergeCell ref="AP18:AP20"/>
    <mergeCell ref="AR18:AR20"/>
    <mergeCell ref="AS18:AS20"/>
    <mergeCell ref="AU18:AU20"/>
    <mergeCell ref="O21:O23"/>
    <mergeCell ref="Q21:Q23"/>
    <mergeCell ref="U21:U23"/>
    <mergeCell ref="W21:W23"/>
    <mergeCell ref="X21:X23"/>
    <mergeCell ref="Z21:Z23"/>
    <mergeCell ref="AF21:AF23"/>
    <mergeCell ref="AG21:AG23"/>
    <mergeCell ref="AI21:AI23"/>
    <mergeCell ref="AJ21:AJ23"/>
    <mergeCell ref="AL21:AL23"/>
    <mergeCell ref="AM21:AM23"/>
    <mergeCell ref="AO21:AO23"/>
    <mergeCell ref="AP21:AP23"/>
    <mergeCell ref="AR21:AR23"/>
    <mergeCell ref="AS21:AS23"/>
    <mergeCell ref="AU21:AU23"/>
    <mergeCell ref="AV21:AV23"/>
    <mergeCell ref="AX21:AX23"/>
    <mergeCell ref="C24:C26"/>
    <mergeCell ref="F24:F26"/>
    <mergeCell ref="H24:H26"/>
    <mergeCell ref="I24:I26"/>
    <mergeCell ref="K24:K26"/>
    <mergeCell ref="L24:L26"/>
    <mergeCell ref="N24:N26"/>
    <mergeCell ref="O24:O26"/>
    <mergeCell ref="Q24:Q26"/>
    <mergeCell ref="X24:X26"/>
    <mergeCell ref="Z24:Z26"/>
    <mergeCell ref="AA24:AA26"/>
    <mergeCell ref="R24:R26"/>
    <mergeCell ref="T24:T26"/>
    <mergeCell ref="AC24:AC26"/>
    <mergeCell ref="AD24:AD26"/>
    <mergeCell ref="AF24:AF26"/>
    <mergeCell ref="AG24:AG26"/>
    <mergeCell ref="AI24:AI26"/>
    <mergeCell ref="AJ24:AJ26"/>
    <mergeCell ref="AL24:AL26"/>
    <mergeCell ref="AM24:AM26"/>
    <mergeCell ref="AO24:AO26"/>
    <mergeCell ref="AP24:AP26"/>
    <mergeCell ref="AR24:AR26"/>
    <mergeCell ref="AS24:AS26"/>
    <mergeCell ref="AU24:AU26"/>
    <mergeCell ref="AV24:AV26"/>
    <mergeCell ref="AX24:AX26"/>
    <mergeCell ref="C27:C29"/>
    <mergeCell ref="E27:E29"/>
    <mergeCell ref="F27:F29"/>
    <mergeCell ref="H27:H29"/>
    <mergeCell ref="I27:I29"/>
    <mergeCell ref="K27:K29"/>
    <mergeCell ref="L27:L29"/>
    <mergeCell ref="N27:N29"/>
    <mergeCell ref="O27:O29"/>
    <mergeCell ref="Q27:Q29"/>
    <mergeCell ref="R27:R29"/>
    <mergeCell ref="T27:T29"/>
    <mergeCell ref="U27:U29"/>
    <mergeCell ref="AA27:AA29"/>
    <mergeCell ref="W27:W29"/>
    <mergeCell ref="AC27:AC29"/>
    <mergeCell ref="AD27:AD29"/>
    <mergeCell ref="AF27:AF29"/>
    <mergeCell ref="AG27:AG29"/>
    <mergeCell ref="AO27:AO29"/>
    <mergeCell ref="AP27:AP29"/>
    <mergeCell ref="AL27:AL29"/>
    <mergeCell ref="AM27:AM29"/>
    <mergeCell ref="AI27:AI29"/>
    <mergeCell ref="AJ27:AJ29"/>
    <mergeCell ref="AX27:AX29"/>
    <mergeCell ref="C30:C32"/>
    <mergeCell ref="E30:E32"/>
    <mergeCell ref="F30:F32"/>
    <mergeCell ref="H30:H32"/>
    <mergeCell ref="I30:I32"/>
    <mergeCell ref="K30:K32"/>
    <mergeCell ref="L30:L32"/>
    <mergeCell ref="AU27:AU29"/>
    <mergeCell ref="AV27:AV29"/>
    <mergeCell ref="AR27:AR29"/>
    <mergeCell ref="AS27:AS29"/>
    <mergeCell ref="N30:N32"/>
    <mergeCell ref="O30:O32"/>
    <mergeCell ref="Q30:Q32"/>
    <mergeCell ref="R30:R32"/>
    <mergeCell ref="T30:T32"/>
    <mergeCell ref="U30:U32"/>
    <mergeCell ref="W30:W32"/>
    <mergeCell ref="X30:X32"/>
    <mergeCell ref="Z30:Z32"/>
    <mergeCell ref="AD30:AD32"/>
    <mergeCell ref="AF30:AF32"/>
    <mergeCell ref="AG30:AG32"/>
    <mergeCell ref="AI30:AI32"/>
    <mergeCell ref="AJ30:AJ32"/>
    <mergeCell ref="AL30:AL32"/>
    <mergeCell ref="AM30:AM32"/>
    <mergeCell ref="AO30:AO32"/>
    <mergeCell ref="AP30:AP32"/>
    <mergeCell ref="AR30:AR32"/>
    <mergeCell ref="AS30:AS32"/>
    <mergeCell ref="AU30:AU32"/>
    <mergeCell ref="AV30:AV32"/>
    <mergeCell ref="AX30:AX32"/>
    <mergeCell ref="C33:C35"/>
    <mergeCell ref="E33:E35"/>
    <mergeCell ref="F33:F35"/>
    <mergeCell ref="H33:H35"/>
    <mergeCell ref="I33:I35"/>
    <mergeCell ref="K33:K35"/>
    <mergeCell ref="L33:L35"/>
    <mergeCell ref="N33:N35"/>
    <mergeCell ref="O33:O35"/>
    <mergeCell ref="Q33:Q35"/>
    <mergeCell ref="R33:R35"/>
    <mergeCell ref="T33:T35"/>
    <mergeCell ref="U33:U35"/>
    <mergeCell ref="W33:W35"/>
    <mergeCell ref="X33:X35"/>
    <mergeCell ref="Z33:Z35"/>
    <mergeCell ref="AA33:AA35"/>
    <mergeCell ref="AC33:AC35"/>
    <mergeCell ref="AG33:AG35"/>
    <mergeCell ref="AO33:AO35"/>
    <mergeCell ref="AP33:AP35"/>
    <mergeCell ref="AL33:AL35"/>
    <mergeCell ref="AM33:AM35"/>
    <mergeCell ref="AI33:AI35"/>
    <mergeCell ref="AJ33:AJ35"/>
    <mergeCell ref="AX33:AX35"/>
    <mergeCell ref="C36:C38"/>
    <mergeCell ref="E36:E38"/>
    <mergeCell ref="F36:F38"/>
    <mergeCell ref="H36:H38"/>
    <mergeCell ref="I36:I38"/>
    <mergeCell ref="K36:K38"/>
    <mergeCell ref="L36:L38"/>
    <mergeCell ref="AU33:AU35"/>
    <mergeCell ref="AV33:AV35"/>
    <mergeCell ref="AR33:AR35"/>
    <mergeCell ref="AS33:AS35"/>
    <mergeCell ref="N36:N38"/>
    <mergeCell ref="O36:O38"/>
    <mergeCell ref="Q36:Q38"/>
    <mergeCell ref="R36:R38"/>
    <mergeCell ref="T36:T38"/>
    <mergeCell ref="U36:U38"/>
    <mergeCell ref="W36:W38"/>
    <mergeCell ref="X36:X38"/>
    <mergeCell ref="Z36:Z38"/>
    <mergeCell ref="AA36:AA38"/>
    <mergeCell ref="AC36:AC38"/>
    <mergeCell ref="AD36:AD38"/>
    <mergeCell ref="AF36:AF38"/>
    <mergeCell ref="AJ36:AJ38"/>
    <mergeCell ref="AL36:AL38"/>
    <mergeCell ref="AM36:AM38"/>
    <mergeCell ref="AO36:AO38"/>
    <mergeCell ref="AP36:AP38"/>
    <mergeCell ref="AR36:AR38"/>
    <mergeCell ref="AS36:AS38"/>
    <mergeCell ref="AU36:AU38"/>
    <mergeCell ref="AV36:AV38"/>
    <mergeCell ref="AX36:AX38"/>
    <mergeCell ref="C39:C41"/>
    <mergeCell ref="E39:E41"/>
    <mergeCell ref="F39:F41"/>
    <mergeCell ref="H39:H41"/>
    <mergeCell ref="I39:I41"/>
    <mergeCell ref="K39:K41"/>
    <mergeCell ref="L39:L41"/>
    <mergeCell ref="N39:N41"/>
    <mergeCell ref="O39:O41"/>
    <mergeCell ref="Q39:Q41"/>
    <mergeCell ref="R39:R41"/>
    <mergeCell ref="T39:T41"/>
    <mergeCell ref="U39:U41"/>
    <mergeCell ref="W39:W41"/>
    <mergeCell ref="X39:X41"/>
    <mergeCell ref="Z39:Z41"/>
    <mergeCell ref="AA39:AA41"/>
    <mergeCell ref="AC39:AC41"/>
    <mergeCell ref="AD39:AD41"/>
    <mergeCell ref="AO39:AO41"/>
    <mergeCell ref="AP39:AP41"/>
    <mergeCell ref="AI39:AI41"/>
    <mergeCell ref="AM39:AM41"/>
    <mergeCell ref="AF39:AF41"/>
    <mergeCell ref="AG39:AG41"/>
    <mergeCell ref="AX39:AX41"/>
    <mergeCell ref="C42:C44"/>
    <mergeCell ref="E42:E44"/>
    <mergeCell ref="F42:F44"/>
    <mergeCell ref="H42:H44"/>
    <mergeCell ref="I42:I44"/>
    <mergeCell ref="K42:K44"/>
    <mergeCell ref="L42:L44"/>
    <mergeCell ref="AU39:AU41"/>
    <mergeCell ref="AV39:AV41"/>
    <mergeCell ref="AR39:AR41"/>
    <mergeCell ref="AS39:AS41"/>
    <mergeCell ref="N42:N44"/>
    <mergeCell ref="O42:O44"/>
    <mergeCell ref="Q42:Q44"/>
    <mergeCell ref="R42:R44"/>
    <mergeCell ref="T42:T44"/>
    <mergeCell ref="U42:U44"/>
    <mergeCell ref="W42:W44"/>
    <mergeCell ref="X42:X44"/>
    <mergeCell ref="Z42:Z44"/>
    <mergeCell ref="AA42:AA44"/>
    <mergeCell ref="AC42:AC44"/>
    <mergeCell ref="AD42:AD44"/>
    <mergeCell ref="AF42:AF44"/>
    <mergeCell ref="AG42:AG44"/>
    <mergeCell ref="AI42:AI44"/>
    <mergeCell ref="AJ42:AJ44"/>
    <mergeCell ref="AL42:AL44"/>
    <mergeCell ref="AP42:AP44"/>
    <mergeCell ref="AR42:AR44"/>
    <mergeCell ref="AS42:AS44"/>
    <mergeCell ref="AU42:AU44"/>
    <mergeCell ref="AV42:AV44"/>
    <mergeCell ref="AX42:AX44"/>
    <mergeCell ref="C45:C47"/>
    <mergeCell ref="E45:E47"/>
    <mergeCell ref="F45:F47"/>
    <mergeCell ref="H45:H47"/>
    <mergeCell ref="I45:I47"/>
    <mergeCell ref="K45:K47"/>
    <mergeCell ref="L45:L47"/>
    <mergeCell ref="N45:N47"/>
    <mergeCell ref="O45:O47"/>
    <mergeCell ref="Q45:Q47"/>
    <mergeCell ref="R45:R47"/>
    <mergeCell ref="T45:T47"/>
    <mergeCell ref="U45:U47"/>
    <mergeCell ref="W45:W47"/>
    <mergeCell ref="X45:X47"/>
    <mergeCell ref="Z45:Z47"/>
    <mergeCell ref="AA45:AA47"/>
    <mergeCell ref="AC45:AC47"/>
    <mergeCell ref="AD45:AD47"/>
    <mergeCell ref="AL45:AL47"/>
    <mergeCell ref="AM45:AM47"/>
    <mergeCell ref="AI45:AI47"/>
    <mergeCell ref="AJ45:AJ47"/>
    <mergeCell ref="AF45:AF47"/>
    <mergeCell ref="AG45:AG47"/>
    <mergeCell ref="AX45:AX47"/>
    <mergeCell ref="C48:C50"/>
    <mergeCell ref="E48:E50"/>
    <mergeCell ref="F48:F50"/>
    <mergeCell ref="H48:H50"/>
    <mergeCell ref="I48:I50"/>
    <mergeCell ref="K48:K50"/>
    <mergeCell ref="L48:L50"/>
    <mergeCell ref="AU45:AU47"/>
    <mergeCell ref="AV45:AV47"/>
    <mergeCell ref="AO45:AO47"/>
    <mergeCell ref="AS45:AS47"/>
    <mergeCell ref="N48:N50"/>
    <mergeCell ref="O48:O50"/>
    <mergeCell ref="Q48:Q50"/>
    <mergeCell ref="R48:R50"/>
    <mergeCell ref="T48:T50"/>
    <mergeCell ref="U48:U50"/>
    <mergeCell ref="W48:W50"/>
    <mergeCell ref="X48:X50"/>
    <mergeCell ref="Z48:Z50"/>
    <mergeCell ref="AA48:AA50"/>
    <mergeCell ref="AC48:AC50"/>
    <mergeCell ref="AD48:AD50"/>
    <mergeCell ref="AF48:AF50"/>
    <mergeCell ref="AG48:AG50"/>
    <mergeCell ref="AI48:AI50"/>
    <mergeCell ref="AJ48:AJ50"/>
    <mergeCell ref="AL48:AL50"/>
    <mergeCell ref="AM48:AM50"/>
    <mergeCell ref="AO48:AO50"/>
    <mergeCell ref="AP48:AP50"/>
    <mergeCell ref="AR48:AR50"/>
    <mergeCell ref="AV48:AV50"/>
    <mergeCell ref="AX48:AX50"/>
    <mergeCell ref="C51:C53"/>
    <mergeCell ref="E51:E53"/>
    <mergeCell ref="F51:F53"/>
    <mergeCell ref="H51:H53"/>
    <mergeCell ref="I51:I53"/>
    <mergeCell ref="K51:K53"/>
    <mergeCell ref="L51:L53"/>
    <mergeCell ref="N51:N53"/>
    <mergeCell ref="O51:O53"/>
    <mergeCell ref="Q51:Q53"/>
    <mergeCell ref="R51:R53"/>
    <mergeCell ref="T51:T53"/>
    <mergeCell ref="U51:U53"/>
    <mergeCell ref="W51:W53"/>
    <mergeCell ref="X51:X53"/>
    <mergeCell ref="Z51:Z53"/>
    <mergeCell ref="AA51:AA53"/>
    <mergeCell ref="AC51:AC53"/>
    <mergeCell ref="AD51:AD53"/>
    <mergeCell ref="AF51:AF53"/>
    <mergeCell ref="AG51:AG53"/>
    <mergeCell ref="AR51:AR53"/>
    <mergeCell ref="AS51:AS53"/>
    <mergeCell ref="AU51:AU53"/>
    <mergeCell ref="AI51:AI53"/>
    <mergeCell ref="AJ51:AJ53"/>
    <mergeCell ref="AL51:AL53"/>
    <mergeCell ref="AM51:AM53"/>
    <mergeCell ref="AO51:AO53"/>
    <mergeCell ref="AP51:AP53"/>
    <mergeCell ref="A61:B61"/>
    <mergeCell ref="C62:E62"/>
    <mergeCell ref="F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AS62:AU62"/>
    <mergeCell ref="AV62:AX62"/>
    <mergeCell ref="AY62:BC62"/>
    <mergeCell ref="BE62:BF62"/>
    <mergeCell ref="BI62:BK62"/>
    <mergeCell ref="A63:A65"/>
    <mergeCell ref="B63:B65"/>
    <mergeCell ref="F63:F65"/>
    <mergeCell ref="H63:H65"/>
    <mergeCell ref="I63:I65"/>
    <mergeCell ref="K63:K65"/>
    <mergeCell ref="L63:L65"/>
    <mergeCell ref="N63:N65"/>
    <mergeCell ref="O63:O65"/>
    <mergeCell ref="Q63:Q65"/>
    <mergeCell ref="R63:R65"/>
    <mergeCell ref="T63:T65"/>
    <mergeCell ref="U63:U65"/>
    <mergeCell ref="W63:W65"/>
    <mergeCell ref="X63:X65"/>
    <mergeCell ref="Z63:Z65"/>
    <mergeCell ref="AA63:AA65"/>
    <mergeCell ref="AC63:AC65"/>
    <mergeCell ref="AD63:AD65"/>
    <mergeCell ref="AF63:AF65"/>
    <mergeCell ref="AG63:AG65"/>
    <mergeCell ref="AI63:AI65"/>
    <mergeCell ref="AJ63:AJ65"/>
    <mergeCell ref="AL63:AL65"/>
    <mergeCell ref="AM63:AM65"/>
    <mergeCell ref="AO63:AO65"/>
    <mergeCell ref="AP63:AP65"/>
    <mergeCell ref="AR63:AR65"/>
    <mergeCell ref="AS63:AS65"/>
    <mergeCell ref="AU63:AU65"/>
    <mergeCell ref="AV63:AV65"/>
    <mergeCell ref="AX63:AX65"/>
    <mergeCell ref="AY63:AY65"/>
    <mergeCell ref="BA63:BA65"/>
    <mergeCell ref="BC63:BC65"/>
    <mergeCell ref="BD63:BD65"/>
    <mergeCell ref="BG63:BG65"/>
    <mergeCell ref="BH63:BH65"/>
    <mergeCell ref="BI63:BI65"/>
    <mergeCell ref="BJ63:BJ65"/>
    <mergeCell ref="BK63:BK65"/>
    <mergeCell ref="BE64:BE65"/>
    <mergeCell ref="BF64:BF65"/>
    <mergeCell ref="A66:A68"/>
    <mergeCell ref="B66:B68"/>
    <mergeCell ref="C66:C68"/>
    <mergeCell ref="E66:E68"/>
    <mergeCell ref="I66:I68"/>
    <mergeCell ref="K66:K68"/>
    <mergeCell ref="L66:L68"/>
    <mergeCell ref="N66:N68"/>
    <mergeCell ref="O66:O68"/>
    <mergeCell ref="Q66:Q68"/>
    <mergeCell ref="R66:R68"/>
    <mergeCell ref="T66:T68"/>
    <mergeCell ref="U66:U68"/>
    <mergeCell ref="W66:W68"/>
    <mergeCell ref="X66:X68"/>
    <mergeCell ref="Z66:Z68"/>
    <mergeCell ref="AA66:AA68"/>
    <mergeCell ref="AC66:AC68"/>
    <mergeCell ref="AD66:AD68"/>
    <mergeCell ref="AF66:AF68"/>
    <mergeCell ref="AG66:AG68"/>
    <mergeCell ref="AI66:AI68"/>
    <mergeCell ref="AJ66:AJ68"/>
    <mergeCell ref="AL66:AL68"/>
    <mergeCell ref="AM66:AM68"/>
    <mergeCell ref="AO66:AO68"/>
    <mergeCell ref="AP66:AP68"/>
    <mergeCell ref="AR66:AR68"/>
    <mergeCell ref="AS66:AS68"/>
    <mergeCell ref="AU66:AU68"/>
    <mergeCell ref="AV66:AV68"/>
    <mergeCell ref="AX66:AX68"/>
    <mergeCell ref="AY66:AY68"/>
    <mergeCell ref="BA66:BA68"/>
    <mergeCell ref="BC66:BC68"/>
    <mergeCell ref="BD66:BD68"/>
    <mergeCell ref="BG66:BG68"/>
    <mergeCell ref="BH66:BH68"/>
    <mergeCell ref="BI66:BI68"/>
    <mergeCell ref="BJ66:BJ68"/>
    <mergeCell ref="BK66:BK68"/>
    <mergeCell ref="BE67:BE68"/>
    <mergeCell ref="BF67:BF68"/>
    <mergeCell ref="A69:A71"/>
    <mergeCell ref="B69:B71"/>
    <mergeCell ref="C69:C71"/>
    <mergeCell ref="E69:E71"/>
    <mergeCell ref="F69:F71"/>
    <mergeCell ref="H69:H71"/>
    <mergeCell ref="L69:L71"/>
    <mergeCell ref="N69:N71"/>
    <mergeCell ref="O69:O71"/>
    <mergeCell ref="Q69:Q71"/>
    <mergeCell ref="R69:R71"/>
    <mergeCell ref="T69:T71"/>
    <mergeCell ref="U69:U71"/>
    <mergeCell ref="W69:W71"/>
    <mergeCell ref="X69:X71"/>
    <mergeCell ref="Z69:Z71"/>
    <mergeCell ref="AA69:AA71"/>
    <mergeCell ref="AC69:AC71"/>
    <mergeCell ref="AD69:AD71"/>
    <mergeCell ref="AF69:AF71"/>
    <mergeCell ref="AO69:AO71"/>
    <mergeCell ref="AP69:AP71"/>
    <mergeCell ref="AR69:AR71"/>
    <mergeCell ref="AG69:AG71"/>
    <mergeCell ref="AI69:AI71"/>
    <mergeCell ref="AJ69:AJ71"/>
    <mergeCell ref="AL69:AL71"/>
    <mergeCell ref="F72:F74"/>
    <mergeCell ref="H72:H74"/>
    <mergeCell ref="I72:I74"/>
    <mergeCell ref="BG69:BG71"/>
    <mergeCell ref="AY69:AY71"/>
    <mergeCell ref="BA69:BA71"/>
    <mergeCell ref="BC69:BC71"/>
    <mergeCell ref="BD69:BD71"/>
    <mergeCell ref="AS69:AS71"/>
    <mergeCell ref="AM69:AM71"/>
    <mergeCell ref="A72:A74"/>
    <mergeCell ref="B72:B74"/>
    <mergeCell ref="C72:C74"/>
    <mergeCell ref="E72:E74"/>
    <mergeCell ref="BK69:BK71"/>
    <mergeCell ref="BE70:BE71"/>
    <mergeCell ref="BF70:BF71"/>
    <mergeCell ref="AU69:AU71"/>
    <mergeCell ref="AV69:AV71"/>
    <mergeCell ref="AX69:AX71"/>
    <mergeCell ref="BH69:BH71"/>
    <mergeCell ref="BI69:BI71"/>
    <mergeCell ref="BJ69:BJ71"/>
    <mergeCell ref="K72:K74"/>
    <mergeCell ref="O72:O74"/>
    <mergeCell ref="Q72:Q74"/>
    <mergeCell ref="R72:R74"/>
    <mergeCell ref="T72:T74"/>
    <mergeCell ref="U72:U74"/>
    <mergeCell ref="W72:W74"/>
    <mergeCell ref="X72:X74"/>
    <mergeCell ref="Z72:Z74"/>
    <mergeCell ref="AA72:AA74"/>
    <mergeCell ref="AC72:AC74"/>
    <mergeCell ref="AD72:AD74"/>
    <mergeCell ref="AF72:AF74"/>
    <mergeCell ref="AG72:AG74"/>
    <mergeCell ref="AI72:AI74"/>
    <mergeCell ref="AJ72:AJ74"/>
    <mergeCell ref="AL72:AL74"/>
    <mergeCell ref="AM72:AM74"/>
    <mergeCell ref="AO72:AO74"/>
    <mergeCell ref="AP72:AP74"/>
    <mergeCell ref="AR72:AR74"/>
    <mergeCell ref="AS72:AS74"/>
    <mergeCell ref="AU72:AU74"/>
    <mergeCell ref="AV72:AV74"/>
    <mergeCell ref="AX72:AX74"/>
    <mergeCell ref="AY72:AY74"/>
    <mergeCell ref="BA72:BA74"/>
    <mergeCell ref="BC72:BC74"/>
    <mergeCell ref="BD72:BD74"/>
    <mergeCell ref="BG72:BG74"/>
    <mergeCell ref="BH72:BH74"/>
    <mergeCell ref="BI72:BI74"/>
    <mergeCell ref="BJ72:BJ74"/>
    <mergeCell ref="BK72:BK74"/>
    <mergeCell ref="BE73:BE74"/>
    <mergeCell ref="BF73:BF74"/>
    <mergeCell ref="A75:A77"/>
    <mergeCell ref="B75:B77"/>
    <mergeCell ref="C75:C77"/>
    <mergeCell ref="E75:E77"/>
    <mergeCell ref="F75:F77"/>
    <mergeCell ref="H75:H77"/>
    <mergeCell ref="I75:I77"/>
    <mergeCell ref="K75:K77"/>
    <mergeCell ref="L75:L77"/>
    <mergeCell ref="N75:N77"/>
    <mergeCell ref="R75:R77"/>
    <mergeCell ref="T75:T77"/>
    <mergeCell ref="U75:U77"/>
    <mergeCell ref="W75:W77"/>
    <mergeCell ref="X75:X77"/>
    <mergeCell ref="Z75:Z77"/>
    <mergeCell ref="AA75:AA77"/>
    <mergeCell ref="AC75:AC77"/>
    <mergeCell ref="AD75:AD77"/>
    <mergeCell ref="AF75:AF77"/>
    <mergeCell ref="AG75:AG77"/>
    <mergeCell ref="AI75:AI77"/>
    <mergeCell ref="AJ75:AJ77"/>
    <mergeCell ref="AL75:AL77"/>
    <mergeCell ref="AM75:AM77"/>
    <mergeCell ref="AO75:AO77"/>
    <mergeCell ref="AP75:AP77"/>
    <mergeCell ref="AR75:AR77"/>
    <mergeCell ref="AS75:AS77"/>
    <mergeCell ref="AU75:AU77"/>
    <mergeCell ref="AV75:AV77"/>
    <mergeCell ref="AX75:AX77"/>
    <mergeCell ref="AY75:AY77"/>
    <mergeCell ref="BA75:BA77"/>
    <mergeCell ref="BC75:BC77"/>
    <mergeCell ref="BD75:BD77"/>
    <mergeCell ref="BG75:BG77"/>
    <mergeCell ref="BH75:BH77"/>
    <mergeCell ref="BI75:BI77"/>
    <mergeCell ref="BJ75:BJ77"/>
    <mergeCell ref="BK75:BK77"/>
    <mergeCell ref="BE76:BE77"/>
    <mergeCell ref="BF76:BF77"/>
    <mergeCell ref="A78:A80"/>
    <mergeCell ref="B78:B80"/>
    <mergeCell ref="C78:C80"/>
    <mergeCell ref="E78:E80"/>
    <mergeCell ref="F78:F80"/>
    <mergeCell ref="H78:H80"/>
    <mergeCell ref="I78:I80"/>
    <mergeCell ref="K78:K80"/>
    <mergeCell ref="L78:L80"/>
    <mergeCell ref="N78:N80"/>
    <mergeCell ref="O78:O80"/>
    <mergeCell ref="Q78:Q80"/>
    <mergeCell ref="U78:U80"/>
    <mergeCell ref="W78:W80"/>
    <mergeCell ref="X78:X80"/>
    <mergeCell ref="Z78:Z80"/>
    <mergeCell ref="AA78:AA80"/>
    <mergeCell ref="AC78:AC80"/>
    <mergeCell ref="AD78:AD80"/>
    <mergeCell ref="AF78:AF80"/>
    <mergeCell ref="AG78:AG80"/>
    <mergeCell ref="AI78:AI80"/>
    <mergeCell ref="AJ78:AJ80"/>
    <mergeCell ref="AL78:AL80"/>
    <mergeCell ref="AM78:AM80"/>
    <mergeCell ref="AO78:AO80"/>
    <mergeCell ref="AP78:AP80"/>
    <mergeCell ref="AR78:AR80"/>
    <mergeCell ref="AS78:AS80"/>
    <mergeCell ref="AU78:AU80"/>
    <mergeCell ref="AV78:AV80"/>
    <mergeCell ref="AX78:AX80"/>
    <mergeCell ref="AY78:AY80"/>
    <mergeCell ref="BA78:BA80"/>
    <mergeCell ref="BC78:BC80"/>
    <mergeCell ref="BD78:BD80"/>
    <mergeCell ref="BG78:BG80"/>
    <mergeCell ref="BH78:BH80"/>
    <mergeCell ref="BI78:BI80"/>
    <mergeCell ref="BJ78:BJ80"/>
    <mergeCell ref="BK78:BK80"/>
    <mergeCell ref="BE79:BE80"/>
    <mergeCell ref="BF79:BF80"/>
    <mergeCell ref="A81:A83"/>
    <mergeCell ref="B81:B83"/>
    <mergeCell ref="C81:C83"/>
    <mergeCell ref="E81:E83"/>
    <mergeCell ref="F81:F83"/>
    <mergeCell ref="H81:H83"/>
    <mergeCell ref="I81:I83"/>
    <mergeCell ref="K81:K83"/>
    <mergeCell ref="L81:L83"/>
    <mergeCell ref="N81:N83"/>
    <mergeCell ref="O81:O83"/>
    <mergeCell ref="Q81:Q83"/>
    <mergeCell ref="R81:R83"/>
    <mergeCell ref="T81:T83"/>
    <mergeCell ref="X81:X83"/>
    <mergeCell ref="Z81:Z83"/>
    <mergeCell ref="AA81:AA83"/>
    <mergeCell ref="AC81:AC83"/>
    <mergeCell ref="AD81:AD83"/>
    <mergeCell ref="AF81:AF83"/>
    <mergeCell ref="AO81:AO83"/>
    <mergeCell ref="AP81:AP83"/>
    <mergeCell ref="AR81:AR83"/>
    <mergeCell ref="AG81:AG83"/>
    <mergeCell ref="AI81:AI83"/>
    <mergeCell ref="AJ81:AJ83"/>
    <mergeCell ref="AL81:AL83"/>
    <mergeCell ref="F84:F86"/>
    <mergeCell ref="H84:H86"/>
    <mergeCell ref="I84:I86"/>
    <mergeCell ref="BG81:BG83"/>
    <mergeCell ref="AY81:AY83"/>
    <mergeCell ref="BA81:BA83"/>
    <mergeCell ref="BC81:BC83"/>
    <mergeCell ref="BD81:BD83"/>
    <mergeCell ref="AS81:AS83"/>
    <mergeCell ref="AM81:AM83"/>
    <mergeCell ref="A84:A86"/>
    <mergeCell ref="B84:B86"/>
    <mergeCell ref="C84:C86"/>
    <mergeCell ref="E84:E86"/>
    <mergeCell ref="BK81:BK83"/>
    <mergeCell ref="BE82:BE83"/>
    <mergeCell ref="BF82:BF83"/>
    <mergeCell ref="AU81:AU83"/>
    <mergeCell ref="AV81:AV83"/>
    <mergeCell ref="AX81:AX83"/>
    <mergeCell ref="BH81:BH83"/>
    <mergeCell ref="BI81:BI83"/>
    <mergeCell ref="BJ81:BJ83"/>
    <mergeCell ref="K84:K86"/>
    <mergeCell ref="L84:L86"/>
    <mergeCell ref="N84:N86"/>
    <mergeCell ref="O84:O86"/>
    <mergeCell ref="Q84:Q86"/>
    <mergeCell ref="R84:R86"/>
    <mergeCell ref="T84:T86"/>
    <mergeCell ref="U84:U86"/>
    <mergeCell ref="W84:W86"/>
    <mergeCell ref="AA84:AA86"/>
    <mergeCell ref="AC84:AC86"/>
    <mergeCell ref="AD84:AD86"/>
    <mergeCell ref="AF84:AF86"/>
    <mergeCell ref="AG84:AG86"/>
    <mergeCell ref="AI84:AI86"/>
    <mergeCell ref="AJ84:AJ86"/>
    <mergeCell ref="AL84:AL86"/>
    <mergeCell ref="AM84:AM86"/>
    <mergeCell ref="AO84:AO86"/>
    <mergeCell ref="AP84:AP86"/>
    <mergeCell ref="AR84:AR86"/>
    <mergeCell ref="AS84:AS86"/>
    <mergeCell ref="AU84:AU86"/>
    <mergeCell ref="AV84:AV86"/>
    <mergeCell ref="AX84:AX86"/>
    <mergeCell ref="AY84:AY86"/>
    <mergeCell ref="BA84:BA86"/>
    <mergeCell ref="BC84:BC86"/>
    <mergeCell ref="BD84:BD86"/>
    <mergeCell ref="BG84:BG86"/>
    <mergeCell ref="BH84:BH86"/>
    <mergeCell ref="BI84:BI86"/>
    <mergeCell ref="BJ84:BJ86"/>
    <mergeCell ref="BK84:BK86"/>
    <mergeCell ref="BE85:BE86"/>
    <mergeCell ref="BF85:BF86"/>
    <mergeCell ref="A87:A89"/>
    <mergeCell ref="B87:B89"/>
    <mergeCell ref="C87:C89"/>
    <mergeCell ref="E87:E89"/>
    <mergeCell ref="F87:F89"/>
    <mergeCell ref="H87:H89"/>
    <mergeCell ref="I87:I89"/>
    <mergeCell ref="K87:K89"/>
    <mergeCell ref="L87:L89"/>
    <mergeCell ref="N87:N89"/>
    <mergeCell ref="O87:O89"/>
    <mergeCell ref="Q87:Q89"/>
    <mergeCell ref="R87:R89"/>
    <mergeCell ref="T87:T89"/>
    <mergeCell ref="U87:U89"/>
    <mergeCell ref="W87:W89"/>
    <mergeCell ref="X87:X89"/>
    <mergeCell ref="Z87:Z89"/>
    <mergeCell ref="AD87:AD89"/>
    <mergeCell ref="AF87:AF89"/>
    <mergeCell ref="AG87:AG89"/>
    <mergeCell ref="AI87:AI89"/>
    <mergeCell ref="AJ87:AJ89"/>
    <mergeCell ref="AL87:AL89"/>
    <mergeCell ref="AM87:AM89"/>
    <mergeCell ref="AO87:AO89"/>
    <mergeCell ref="AP87:AP89"/>
    <mergeCell ref="AR87:AR89"/>
    <mergeCell ref="AS87:AS89"/>
    <mergeCell ref="AU87:AU89"/>
    <mergeCell ref="AV87:AV89"/>
    <mergeCell ref="AX87:AX89"/>
    <mergeCell ref="AY87:AY89"/>
    <mergeCell ref="BA87:BA89"/>
    <mergeCell ref="BC87:BC89"/>
    <mergeCell ref="BD87:BD89"/>
    <mergeCell ref="BG87:BG89"/>
    <mergeCell ref="BH87:BH89"/>
    <mergeCell ref="BI87:BI89"/>
    <mergeCell ref="BJ87:BJ89"/>
    <mergeCell ref="BK87:BK89"/>
    <mergeCell ref="BE88:BE89"/>
    <mergeCell ref="BF88:BF89"/>
    <mergeCell ref="A90:A92"/>
    <mergeCell ref="B90:B92"/>
    <mergeCell ref="C90:C92"/>
    <mergeCell ref="E90:E92"/>
    <mergeCell ref="F90:F92"/>
    <mergeCell ref="H90:H92"/>
    <mergeCell ref="I90:I92"/>
    <mergeCell ref="K90:K92"/>
    <mergeCell ref="L90:L92"/>
    <mergeCell ref="N90:N92"/>
    <mergeCell ref="O90:O92"/>
    <mergeCell ref="Q90:Q92"/>
    <mergeCell ref="R90:R92"/>
    <mergeCell ref="T90:T92"/>
    <mergeCell ref="U90:U92"/>
    <mergeCell ref="W90:W92"/>
    <mergeCell ref="X90:X92"/>
    <mergeCell ref="Z90:Z92"/>
    <mergeCell ref="AA90:AA92"/>
    <mergeCell ref="AC90:AC92"/>
    <mergeCell ref="AG90:AG92"/>
    <mergeCell ref="AI90:AI92"/>
    <mergeCell ref="AJ90:AJ92"/>
    <mergeCell ref="AL90:AL92"/>
    <mergeCell ref="AM90:AM92"/>
    <mergeCell ref="AO90:AO92"/>
    <mergeCell ref="AP90:AP92"/>
    <mergeCell ref="AR90:AR92"/>
    <mergeCell ref="AS90:AS92"/>
    <mergeCell ref="AU90:AU92"/>
    <mergeCell ref="AV90:AV92"/>
    <mergeCell ref="AX90:AX92"/>
    <mergeCell ref="AY90:AY92"/>
    <mergeCell ref="BA90:BA92"/>
    <mergeCell ref="BC90:BC92"/>
    <mergeCell ref="BD90:BD92"/>
    <mergeCell ref="BG90:BG92"/>
    <mergeCell ref="BH90:BH92"/>
    <mergeCell ref="BI90:BI92"/>
    <mergeCell ref="BJ90:BJ92"/>
    <mergeCell ref="BK90:BK92"/>
    <mergeCell ref="BE91:BE92"/>
    <mergeCell ref="BF91:BF92"/>
    <mergeCell ref="A93:A95"/>
    <mergeCell ref="B93:B95"/>
    <mergeCell ref="C93:C95"/>
    <mergeCell ref="E93:E95"/>
    <mergeCell ref="F93:F95"/>
    <mergeCell ref="H93:H95"/>
    <mergeCell ref="I93:I95"/>
    <mergeCell ref="K93:K95"/>
    <mergeCell ref="L93:L95"/>
    <mergeCell ref="N93:N95"/>
    <mergeCell ref="O93:O95"/>
    <mergeCell ref="Q93:Q95"/>
    <mergeCell ref="R93:R95"/>
    <mergeCell ref="T93:T95"/>
    <mergeCell ref="U93:U95"/>
    <mergeCell ref="W93:W95"/>
    <mergeCell ref="X93:X95"/>
    <mergeCell ref="Z93:Z95"/>
    <mergeCell ref="AA93:AA95"/>
    <mergeCell ref="AC93:AC95"/>
    <mergeCell ref="AO93:AO95"/>
    <mergeCell ref="AP93:AP95"/>
    <mergeCell ref="AR93:AR95"/>
    <mergeCell ref="AD93:AD95"/>
    <mergeCell ref="AF93:AF95"/>
    <mergeCell ref="AJ93:AJ95"/>
    <mergeCell ref="AL93:AL95"/>
    <mergeCell ref="F96:F98"/>
    <mergeCell ref="H96:H98"/>
    <mergeCell ref="I96:I98"/>
    <mergeCell ref="BG93:BG95"/>
    <mergeCell ref="AY93:AY95"/>
    <mergeCell ref="BA93:BA95"/>
    <mergeCell ref="BC93:BC95"/>
    <mergeCell ref="BD93:BD95"/>
    <mergeCell ref="AS93:AS95"/>
    <mergeCell ref="AM93:AM95"/>
    <mergeCell ref="A96:A98"/>
    <mergeCell ref="B96:B98"/>
    <mergeCell ref="C96:C98"/>
    <mergeCell ref="E96:E98"/>
    <mergeCell ref="BK93:BK95"/>
    <mergeCell ref="BE94:BE95"/>
    <mergeCell ref="BF94:BF95"/>
    <mergeCell ref="AU93:AU95"/>
    <mergeCell ref="AV93:AV95"/>
    <mergeCell ref="AX93:AX95"/>
    <mergeCell ref="BH93:BH95"/>
    <mergeCell ref="BI93:BI95"/>
    <mergeCell ref="BJ93:BJ95"/>
    <mergeCell ref="K96:K98"/>
    <mergeCell ref="L96:L98"/>
    <mergeCell ref="N96:N98"/>
    <mergeCell ref="O96:O98"/>
    <mergeCell ref="Q96:Q98"/>
    <mergeCell ref="R96:R98"/>
    <mergeCell ref="T96:T98"/>
    <mergeCell ref="U96:U98"/>
    <mergeCell ref="W96:W98"/>
    <mergeCell ref="X96:X98"/>
    <mergeCell ref="Z96:Z98"/>
    <mergeCell ref="AA96:AA98"/>
    <mergeCell ref="AC96:AC98"/>
    <mergeCell ref="AD96:AD98"/>
    <mergeCell ref="AF96:AF98"/>
    <mergeCell ref="AG96:AG98"/>
    <mergeCell ref="AI96:AI98"/>
    <mergeCell ref="AM96:AM98"/>
    <mergeCell ref="AO96:AO98"/>
    <mergeCell ref="AP96:AP98"/>
    <mergeCell ref="AR96:AR98"/>
    <mergeCell ref="AS96:AS98"/>
    <mergeCell ref="AU96:AU98"/>
    <mergeCell ref="AV96:AV98"/>
    <mergeCell ref="AX96:AX98"/>
    <mergeCell ref="AY96:AY98"/>
    <mergeCell ref="BA96:BA98"/>
    <mergeCell ref="BC96:BC98"/>
    <mergeCell ref="BD96:BD98"/>
    <mergeCell ref="BG96:BG98"/>
    <mergeCell ref="BH96:BH98"/>
    <mergeCell ref="BI96:BI98"/>
    <mergeCell ref="BJ96:BJ98"/>
    <mergeCell ref="BK96:BK98"/>
    <mergeCell ref="BE97:BE98"/>
    <mergeCell ref="BF97:BF98"/>
    <mergeCell ref="A99:A101"/>
    <mergeCell ref="B99:B101"/>
    <mergeCell ref="C99:C101"/>
    <mergeCell ref="E99:E101"/>
    <mergeCell ref="F99:F101"/>
    <mergeCell ref="H99:H101"/>
    <mergeCell ref="I99:I101"/>
    <mergeCell ref="K99:K101"/>
    <mergeCell ref="L99:L101"/>
    <mergeCell ref="N99:N101"/>
    <mergeCell ref="O99:O101"/>
    <mergeCell ref="Q99:Q101"/>
    <mergeCell ref="R99:R101"/>
    <mergeCell ref="T99:T101"/>
    <mergeCell ref="U99:U101"/>
    <mergeCell ref="W99:W101"/>
    <mergeCell ref="X99:X101"/>
    <mergeCell ref="Z99:Z101"/>
    <mergeCell ref="AA99:AA101"/>
    <mergeCell ref="AC99:AC101"/>
    <mergeCell ref="AD99:AD101"/>
    <mergeCell ref="AF99:AF101"/>
    <mergeCell ref="AG99:AG101"/>
    <mergeCell ref="AI99:AI101"/>
    <mergeCell ref="AJ99:AJ101"/>
    <mergeCell ref="AL99:AL101"/>
    <mergeCell ref="AP99:AP101"/>
    <mergeCell ref="AR99:AR101"/>
    <mergeCell ref="AS99:AS101"/>
    <mergeCell ref="AU99:AU101"/>
    <mergeCell ref="AV99:AV101"/>
    <mergeCell ref="AX99:AX101"/>
    <mergeCell ref="AY99:AY101"/>
    <mergeCell ref="BA99:BA101"/>
    <mergeCell ref="BC99:BC101"/>
    <mergeCell ref="BD99:BD101"/>
    <mergeCell ref="BG99:BG101"/>
    <mergeCell ref="BH99:BH101"/>
    <mergeCell ref="BI99:BI101"/>
    <mergeCell ref="BJ99:BJ101"/>
    <mergeCell ref="BK99:BK101"/>
    <mergeCell ref="BE100:BE101"/>
    <mergeCell ref="BF100:BF101"/>
    <mergeCell ref="A102:A104"/>
    <mergeCell ref="B102:B104"/>
    <mergeCell ref="C102:C104"/>
    <mergeCell ref="E102:E104"/>
    <mergeCell ref="F102:F104"/>
    <mergeCell ref="H102:H104"/>
    <mergeCell ref="I102:I104"/>
    <mergeCell ref="K102:K104"/>
    <mergeCell ref="L102:L104"/>
    <mergeCell ref="N102:N104"/>
    <mergeCell ref="O102:O104"/>
    <mergeCell ref="Q102:Q104"/>
    <mergeCell ref="R102:R104"/>
    <mergeCell ref="T102:T104"/>
    <mergeCell ref="U102:U104"/>
    <mergeCell ref="W102:W104"/>
    <mergeCell ref="X102:X104"/>
    <mergeCell ref="Z102:Z104"/>
    <mergeCell ref="AA102:AA104"/>
    <mergeCell ref="AC102:AC104"/>
    <mergeCell ref="AD102:AD104"/>
    <mergeCell ref="AF102:AF104"/>
    <mergeCell ref="AG102:AG104"/>
    <mergeCell ref="AI102:AI104"/>
    <mergeCell ref="AJ102:AJ104"/>
    <mergeCell ref="AL102:AL104"/>
    <mergeCell ref="AM102:AM104"/>
    <mergeCell ref="AO102:AO104"/>
    <mergeCell ref="AS102:AS104"/>
    <mergeCell ref="AU102:AU104"/>
    <mergeCell ref="AV102:AV104"/>
    <mergeCell ref="AX102:AX104"/>
    <mergeCell ref="AY102:AY104"/>
    <mergeCell ref="BA102:BA104"/>
    <mergeCell ref="BC102:BC104"/>
    <mergeCell ref="BD102:BD104"/>
    <mergeCell ref="BG102:BG104"/>
    <mergeCell ref="BH102:BH104"/>
    <mergeCell ref="BI102:BI104"/>
    <mergeCell ref="BJ102:BJ104"/>
    <mergeCell ref="BK102:BK104"/>
    <mergeCell ref="BE103:BE104"/>
    <mergeCell ref="BF103:BF104"/>
    <mergeCell ref="A105:A107"/>
    <mergeCell ref="B105:B107"/>
    <mergeCell ref="C105:C107"/>
    <mergeCell ref="E105:E107"/>
    <mergeCell ref="F105:F107"/>
    <mergeCell ref="H105:H107"/>
    <mergeCell ref="I105:I107"/>
    <mergeCell ref="K105:K107"/>
    <mergeCell ref="L105:L107"/>
    <mergeCell ref="N105:N107"/>
    <mergeCell ref="O105:O107"/>
    <mergeCell ref="Q105:Q107"/>
    <mergeCell ref="R105:R107"/>
    <mergeCell ref="T105:T107"/>
    <mergeCell ref="U105:U107"/>
    <mergeCell ref="W105:W107"/>
    <mergeCell ref="X105:X107"/>
    <mergeCell ref="Z105:Z107"/>
    <mergeCell ref="AA105:AA107"/>
    <mergeCell ref="AC105:AC107"/>
    <mergeCell ref="AL105:AL107"/>
    <mergeCell ref="AM105:AM107"/>
    <mergeCell ref="AO105:AO107"/>
    <mergeCell ref="AD105:AD107"/>
    <mergeCell ref="AF105:AF107"/>
    <mergeCell ref="AG105:AG107"/>
    <mergeCell ref="AI105:AI107"/>
    <mergeCell ref="F108:F110"/>
    <mergeCell ref="H108:H110"/>
    <mergeCell ref="I108:I110"/>
    <mergeCell ref="BG105:BG107"/>
    <mergeCell ref="AY105:AY107"/>
    <mergeCell ref="BA105:BA107"/>
    <mergeCell ref="BC105:BC107"/>
    <mergeCell ref="BD105:BD107"/>
    <mergeCell ref="AP105:AP107"/>
    <mergeCell ref="AJ105:AJ107"/>
    <mergeCell ref="A108:A110"/>
    <mergeCell ref="B108:B110"/>
    <mergeCell ref="C108:C110"/>
    <mergeCell ref="E108:E110"/>
    <mergeCell ref="BK105:BK107"/>
    <mergeCell ref="BE106:BE107"/>
    <mergeCell ref="BF106:BF107"/>
    <mergeCell ref="AR105:AR107"/>
    <mergeCell ref="AV105:AV107"/>
    <mergeCell ref="AX105:AX107"/>
    <mergeCell ref="BH105:BH107"/>
    <mergeCell ref="BI105:BI107"/>
    <mergeCell ref="BJ105:BJ107"/>
    <mergeCell ref="K108:K110"/>
    <mergeCell ref="L108:L110"/>
    <mergeCell ref="N108:N110"/>
    <mergeCell ref="O108:O110"/>
    <mergeCell ref="Q108:Q110"/>
    <mergeCell ref="R108:R110"/>
    <mergeCell ref="T108:T110"/>
    <mergeCell ref="U108:U110"/>
    <mergeCell ref="W108:W110"/>
    <mergeCell ref="X108:X110"/>
    <mergeCell ref="Z108:Z110"/>
    <mergeCell ref="AA108:AA110"/>
    <mergeCell ref="AC108:AC110"/>
    <mergeCell ref="AD108:AD110"/>
    <mergeCell ref="AF108:AF110"/>
    <mergeCell ref="AG108:AG110"/>
    <mergeCell ref="AI108:AI110"/>
    <mergeCell ref="AJ108:AJ110"/>
    <mergeCell ref="AL108:AL110"/>
    <mergeCell ref="BH108:BH110"/>
    <mergeCell ref="AM108:AM110"/>
    <mergeCell ref="AO108:AO110"/>
    <mergeCell ref="AP108:AP110"/>
    <mergeCell ref="AR108:AR110"/>
    <mergeCell ref="AS108:AS110"/>
    <mergeCell ref="AU108:AU110"/>
    <mergeCell ref="BI108:BI110"/>
    <mergeCell ref="BJ108:BJ110"/>
    <mergeCell ref="BK108:BK110"/>
    <mergeCell ref="BE109:BE110"/>
    <mergeCell ref="BF109:BF110"/>
    <mergeCell ref="AY108:AY110"/>
    <mergeCell ref="BA108:BA110"/>
    <mergeCell ref="BC108:BC110"/>
    <mergeCell ref="BD108:BD110"/>
    <mergeCell ref="BG108:BG110"/>
  </mergeCells>
  <printOptions horizontalCentered="1" verticalCentered="1"/>
  <pageMargins left="0.31496062992125984" right="0.11811023622047245" top="0.5118110236220472" bottom="0.5118110236220472" header="0.31496062992125984" footer="0.31496062992125984"/>
  <pageSetup fitToHeight="2" horizontalDpi="300" verticalDpi="300" orientation="landscape" paperSize="9" scale="67" r:id="rId1"/>
  <rowBreaks count="1" manualBreakCount="1">
    <brk id="57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showGridLines="0" zoomScalePageLayoutView="0" workbookViewId="0" topLeftCell="A4">
      <selection activeCell="A1" sqref="A1:IV16384"/>
    </sheetView>
  </sheetViews>
  <sheetFormatPr defaultColWidth="9.140625" defaultRowHeight="15"/>
  <cols>
    <col min="1" max="1" width="5.421875" style="60" customWidth="1"/>
    <col min="2" max="2" width="6.140625" style="61" customWidth="1"/>
    <col min="3" max="3" width="7.140625" style="60" customWidth="1"/>
    <col min="4" max="4" width="5.421875" style="3" customWidth="1"/>
    <col min="5" max="5" width="7.57421875" style="5" customWidth="1"/>
    <col min="6" max="6" width="23.7109375" style="60" customWidth="1"/>
    <col min="7" max="7" width="1.57421875" style="3" customWidth="1"/>
    <col min="8" max="8" width="3.140625" style="3" customWidth="1"/>
    <col min="9" max="9" width="1.57421875" style="3" customWidth="1"/>
    <col min="10" max="10" width="5.57421875" style="3" customWidth="1"/>
    <col min="11" max="11" width="1.57421875" style="3" customWidth="1"/>
    <col min="12" max="12" width="3.140625" style="3" customWidth="1"/>
    <col min="13" max="13" width="1.57421875" style="3" customWidth="1"/>
    <col min="14" max="14" width="7.57421875" style="5" customWidth="1"/>
    <col min="15" max="15" width="23.7109375" style="82" customWidth="1"/>
    <col min="16" max="16384" width="9.00390625" style="3" customWidth="1"/>
  </cols>
  <sheetData>
    <row r="1" spans="3:15" ht="13.5" customHeight="1">
      <c r="C1" s="207" t="s">
        <v>174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3:15" ht="13.5" customHeight="1" thickBot="1"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3:15" ht="13.5" customHeight="1">
      <c r="C3" s="62"/>
      <c r="D3" s="209" t="s">
        <v>27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3:15" ht="13.5" customHeight="1">
      <c r="C4" s="63"/>
      <c r="D4" s="211" t="s">
        <v>28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3:15" ht="13.5" customHeight="1">
      <c r="C5" s="63"/>
      <c r="D5" s="211" t="s">
        <v>29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</row>
    <row r="6" spans="3:15" ht="21.75" customHeight="1">
      <c r="C6" s="213" t="s">
        <v>30</v>
      </c>
      <c r="D6" s="193" t="s">
        <v>26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215"/>
    </row>
    <row r="7" spans="3:15" ht="21" customHeight="1">
      <c r="C7" s="214"/>
      <c r="D7" s="216" t="s">
        <v>71</v>
      </c>
      <c r="E7" s="193" t="s">
        <v>72</v>
      </c>
      <c r="F7" s="194"/>
      <c r="G7" s="194"/>
      <c r="H7" s="194"/>
      <c r="I7" s="194"/>
      <c r="J7" s="194"/>
      <c r="K7" s="194"/>
      <c r="L7" s="194"/>
      <c r="M7" s="194"/>
      <c r="N7" s="194"/>
      <c r="O7" s="215"/>
    </row>
    <row r="8" spans="3:15" ht="27">
      <c r="C8" s="214"/>
      <c r="D8" s="217"/>
      <c r="E8" s="65" t="s">
        <v>641</v>
      </c>
      <c r="F8" s="66" t="s">
        <v>25</v>
      </c>
      <c r="G8" s="218" t="s">
        <v>73</v>
      </c>
      <c r="H8" s="219"/>
      <c r="I8" s="219"/>
      <c r="J8" s="219"/>
      <c r="K8" s="219"/>
      <c r="L8" s="219"/>
      <c r="M8" s="220"/>
      <c r="N8" s="65" t="s">
        <v>641</v>
      </c>
      <c r="O8" s="67" t="s">
        <v>25</v>
      </c>
    </row>
    <row r="9" spans="1:15" ht="15" customHeight="1">
      <c r="A9" s="60" t="s">
        <v>306</v>
      </c>
      <c r="B9" s="61" t="s">
        <v>302</v>
      </c>
      <c r="C9" s="63" t="s">
        <v>31</v>
      </c>
      <c r="D9" s="68">
        <v>0.4375</v>
      </c>
      <c r="E9" s="45">
        <v>1</v>
      </c>
      <c r="F9" s="69" t="str">
        <f>VLOOKUP(E9,'参加チーム名'!$B$5:$C$50,2,0)&amp;""</f>
        <v>ソウルチャレンジャー</v>
      </c>
      <c r="G9" s="70" t="s">
        <v>678</v>
      </c>
      <c r="H9" s="71">
        <v>5</v>
      </c>
      <c r="I9" s="71" t="s">
        <v>679</v>
      </c>
      <c r="J9" s="71" t="s">
        <v>680</v>
      </c>
      <c r="K9" s="71" t="s">
        <v>678</v>
      </c>
      <c r="L9" s="71">
        <v>10</v>
      </c>
      <c r="M9" s="72" t="s">
        <v>679</v>
      </c>
      <c r="N9" s="72">
        <v>5</v>
      </c>
      <c r="O9" s="73" t="str">
        <f>VLOOKUP(N9,'参加チーム名'!$B$5:$C$50,2,0)&amp;""</f>
        <v>岩沼西ファイターズ</v>
      </c>
    </row>
    <row r="10" spans="1:15" ht="15" customHeight="1">
      <c r="A10" s="60" t="s">
        <v>307</v>
      </c>
      <c r="B10" s="61" t="s">
        <v>302</v>
      </c>
      <c r="C10" s="63" t="s">
        <v>32</v>
      </c>
      <c r="D10" s="68">
        <v>0.44375</v>
      </c>
      <c r="E10" s="45">
        <v>2</v>
      </c>
      <c r="F10" s="69" t="str">
        <f>VLOOKUP(E10,'参加チーム名'!$B$5:$C$50,2,0)&amp;""</f>
        <v>WATSひまわり</v>
      </c>
      <c r="G10" s="70" t="s">
        <v>678</v>
      </c>
      <c r="H10" s="71">
        <v>7</v>
      </c>
      <c r="I10" s="71" t="s">
        <v>679</v>
      </c>
      <c r="J10" s="71" t="s">
        <v>680</v>
      </c>
      <c r="K10" s="71" t="s">
        <v>678</v>
      </c>
      <c r="L10" s="71">
        <v>7</v>
      </c>
      <c r="M10" s="72" t="s">
        <v>679</v>
      </c>
      <c r="N10" s="72">
        <v>6</v>
      </c>
      <c r="O10" s="73" t="str">
        <f>VLOOKUP(N10,'参加チーム名'!$B$5:$C$50,2,0)&amp;""</f>
        <v>浜田フェニックス</v>
      </c>
    </row>
    <row r="11" spans="1:15" ht="15" customHeight="1">
      <c r="A11" s="60" t="s">
        <v>175</v>
      </c>
      <c r="B11" s="61" t="s">
        <v>302</v>
      </c>
      <c r="C11" s="63" t="s">
        <v>33</v>
      </c>
      <c r="D11" s="68">
        <v>0.45</v>
      </c>
      <c r="E11" s="45">
        <v>3</v>
      </c>
      <c r="F11" s="69" t="str">
        <f>VLOOKUP(E11,'参加チーム名'!$B$5:$C$50,2,0)&amp;""</f>
        <v>台原レイカーズ</v>
      </c>
      <c r="G11" s="70" t="s">
        <v>678</v>
      </c>
      <c r="H11" s="71">
        <v>9</v>
      </c>
      <c r="I11" s="71" t="s">
        <v>679</v>
      </c>
      <c r="J11" s="71" t="s">
        <v>680</v>
      </c>
      <c r="K11" s="71" t="s">
        <v>678</v>
      </c>
      <c r="L11" s="71">
        <v>8</v>
      </c>
      <c r="M11" s="72" t="s">
        <v>679</v>
      </c>
      <c r="N11" s="72">
        <v>7</v>
      </c>
      <c r="O11" s="73" t="str">
        <f>VLOOKUP(N11,'参加チーム名'!$B$5:$C$50,2,0)&amp;""</f>
        <v>杉小キャイーンブラザーズ</v>
      </c>
    </row>
    <row r="12" spans="1:15" ht="15" customHeight="1">
      <c r="A12" s="60" t="s">
        <v>176</v>
      </c>
      <c r="B12" s="61" t="s">
        <v>302</v>
      </c>
      <c r="C12" s="63" t="s">
        <v>34</v>
      </c>
      <c r="D12" s="68">
        <v>0.45625</v>
      </c>
      <c r="E12" s="45">
        <v>4</v>
      </c>
      <c r="F12" s="69" t="str">
        <f>VLOOKUP(E12,'参加チーム名'!$B$5:$C$50,2,0)&amp;""</f>
        <v>岩槻・F・ビクトリー</v>
      </c>
      <c r="G12" s="70" t="s">
        <v>678</v>
      </c>
      <c r="H12" s="71">
        <v>10</v>
      </c>
      <c r="I12" s="71" t="s">
        <v>679</v>
      </c>
      <c r="J12" s="71" t="s">
        <v>680</v>
      </c>
      <c r="K12" s="71" t="s">
        <v>678</v>
      </c>
      <c r="L12" s="71">
        <v>5</v>
      </c>
      <c r="M12" s="72" t="s">
        <v>679</v>
      </c>
      <c r="N12" s="72">
        <v>8</v>
      </c>
      <c r="O12" s="73" t="str">
        <f>VLOOKUP(N12,'参加チーム名'!$B$5:$C$50,2,0)&amp;""</f>
        <v>NSOミラクルファイターズ</v>
      </c>
    </row>
    <row r="13" spans="1:15" ht="15" customHeight="1">
      <c r="A13" s="60" t="s">
        <v>177</v>
      </c>
      <c r="B13" s="61" t="s">
        <v>302</v>
      </c>
      <c r="C13" s="63" t="s">
        <v>35</v>
      </c>
      <c r="D13" s="68">
        <v>0.4625</v>
      </c>
      <c r="E13" s="45">
        <v>1</v>
      </c>
      <c r="F13" s="69" t="str">
        <f>VLOOKUP(E13,'参加チーム名'!$B$5:$C$50,2,0)&amp;""</f>
        <v>ソウルチャレンジャー</v>
      </c>
      <c r="G13" s="70" t="s">
        <v>678</v>
      </c>
      <c r="H13" s="71">
        <v>7</v>
      </c>
      <c r="I13" s="71" t="s">
        <v>679</v>
      </c>
      <c r="J13" s="71" t="s">
        <v>680</v>
      </c>
      <c r="K13" s="71" t="s">
        <v>678</v>
      </c>
      <c r="L13" s="71">
        <v>6</v>
      </c>
      <c r="M13" s="72" t="s">
        <v>679</v>
      </c>
      <c r="N13" s="72">
        <v>6</v>
      </c>
      <c r="O13" s="73" t="str">
        <f>VLOOKUP(N13,'参加チーム名'!$B$5:$C$50,2,0)&amp;""</f>
        <v>浜田フェニックス</v>
      </c>
    </row>
    <row r="14" spans="1:15" ht="15" customHeight="1">
      <c r="A14" s="60" t="s">
        <v>178</v>
      </c>
      <c r="B14" s="61" t="s">
        <v>302</v>
      </c>
      <c r="C14" s="63" t="s">
        <v>36</v>
      </c>
      <c r="D14" s="68">
        <v>0.46875</v>
      </c>
      <c r="E14" s="45">
        <v>2</v>
      </c>
      <c r="F14" s="69" t="str">
        <f>VLOOKUP(E14,'参加チーム名'!$B$5:$C$50,2,0)&amp;""</f>
        <v>WATSひまわり</v>
      </c>
      <c r="G14" s="70" t="s">
        <v>678</v>
      </c>
      <c r="H14" s="71">
        <v>4</v>
      </c>
      <c r="I14" s="71" t="s">
        <v>679</v>
      </c>
      <c r="J14" s="71" t="s">
        <v>680</v>
      </c>
      <c r="K14" s="71" t="s">
        <v>678</v>
      </c>
      <c r="L14" s="71">
        <v>9</v>
      </c>
      <c r="M14" s="72" t="s">
        <v>679</v>
      </c>
      <c r="N14" s="72">
        <v>7</v>
      </c>
      <c r="O14" s="73" t="str">
        <f>VLOOKUP(N14,'参加チーム名'!$B$5:$C$50,2,0)&amp;""</f>
        <v>杉小キャイーンブラザーズ</v>
      </c>
    </row>
    <row r="15" spans="1:15" ht="15" customHeight="1">
      <c r="A15" s="60" t="s">
        <v>179</v>
      </c>
      <c r="B15" s="61" t="s">
        <v>302</v>
      </c>
      <c r="C15" s="63" t="s">
        <v>37</v>
      </c>
      <c r="D15" s="68">
        <v>0.475</v>
      </c>
      <c r="E15" s="45">
        <v>3</v>
      </c>
      <c r="F15" s="69" t="str">
        <f>VLOOKUP(E15,'参加チーム名'!$B$5:$C$50,2,0)&amp;""</f>
        <v>台原レイカーズ</v>
      </c>
      <c r="G15" s="70" t="s">
        <v>678</v>
      </c>
      <c r="H15" s="71">
        <v>8</v>
      </c>
      <c r="I15" s="71" t="s">
        <v>679</v>
      </c>
      <c r="J15" s="71" t="s">
        <v>680</v>
      </c>
      <c r="K15" s="71" t="s">
        <v>678</v>
      </c>
      <c r="L15" s="71">
        <v>8</v>
      </c>
      <c r="M15" s="72" t="s">
        <v>679</v>
      </c>
      <c r="N15" s="72">
        <v>8</v>
      </c>
      <c r="O15" s="73" t="str">
        <f>VLOOKUP(N15,'参加チーム名'!$B$5:$C$50,2,0)&amp;""</f>
        <v>NSOミラクルファイターズ</v>
      </c>
    </row>
    <row r="16" spans="1:15" ht="15" customHeight="1">
      <c r="A16" s="60" t="s">
        <v>180</v>
      </c>
      <c r="B16" s="61" t="s">
        <v>302</v>
      </c>
      <c r="C16" s="63" t="s">
        <v>38</v>
      </c>
      <c r="D16" s="68">
        <v>0.48125</v>
      </c>
      <c r="E16" s="45">
        <v>4</v>
      </c>
      <c r="F16" s="69" t="str">
        <f>VLOOKUP(E16,'参加チーム名'!$B$5:$C$50,2,0)&amp;""</f>
        <v>岩槻・F・ビクトリー</v>
      </c>
      <c r="G16" s="70" t="s">
        <v>678</v>
      </c>
      <c r="H16" s="71">
        <v>9</v>
      </c>
      <c r="I16" s="71" t="s">
        <v>679</v>
      </c>
      <c r="J16" s="71" t="s">
        <v>680</v>
      </c>
      <c r="K16" s="71" t="s">
        <v>678</v>
      </c>
      <c r="L16" s="71">
        <v>5</v>
      </c>
      <c r="M16" s="72" t="s">
        <v>679</v>
      </c>
      <c r="N16" s="72">
        <v>5</v>
      </c>
      <c r="O16" s="73" t="str">
        <f>VLOOKUP(N16,'参加チーム名'!$B$5:$C$50,2,0)&amp;""</f>
        <v>岩沼西ファイターズ</v>
      </c>
    </row>
    <row r="17" spans="1:15" ht="15" customHeight="1">
      <c r="A17" s="60" t="s">
        <v>181</v>
      </c>
      <c r="B17" s="61" t="s">
        <v>302</v>
      </c>
      <c r="C17" s="63" t="s">
        <v>39</v>
      </c>
      <c r="D17" s="68">
        <v>0.4875</v>
      </c>
      <c r="E17" s="45">
        <v>1</v>
      </c>
      <c r="F17" s="69" t="str">
        <f>VLOOKUP(E17,'参加チーム名'!$B$5:$C$50,2,0)&amp;""</f>
        <v>ソウルチャレンジャー</v>
      </c>
      <c r="G17" s="70" t="s">
        <v>678</v>
      </c>
      <c r="H17" s="71">
        <v>9</v>
      </c>
      <c r="I17" s="71" t="s">
        <v>679</v>
      </c>
      <c r="J17" s="71" t="s">
        <v>680</v>
      </c>
      <c r="K17" s="71" t="s">
        <v>678</v>
      </c>
      <c r="L17" s="71">
        <v>3</v>
      </c>
      <c r="M17" s="72" t="s">
        <v>679</v>
      </c>
      <c r="N17" s="72">
        <v>7</v>
      </c>
      <c r="O17" s="73" t="str">
        <f>VLOOKUP(N17,'参加チーム名'!$B$5:$C$50,2,0)&amp;""</f>
        <v>杉小キャイーンブラザーズ</v>
      </c>
    </row>
    <row r="18" spans="1:15" ht="15" customHeight="1">
      <c r="A18" s="60" t="s">
        <v>182</v>
      </c>
      <c r="B18" s="61" t="s">
        <v>302</v>
      </c>
      <c r="C18" s="63" t="s">
        <v>40</v>
      </c>
      <c r="D18" s="68">
        <v>0.49375</v>
      </c>
      <c r="E18" s="45">
        <v>2</v>
      </c>
      <c r="F18" s="69" t="str">
        <f>VLOOKUP(E18,'参加チーム名'!$B$5:$C$50,2,0)&amp;""</f>
        <v>WATSひまわり</v>
      </c>
      <c r="G18" s="70" t="s">
        <v>678</v>
      </c>
      <c r="H18" s="71">
        <v>5</v>
      </c>
      <c r="I18" s="71" t="s">
        <v>679</v>
      </c>
      <c r="J18" s="71" t="s">
        <v>680</v>
      </c>
      <c r="K18" s="71" t="s">
        <v>678</v>
      </c>
      <c r="L18" s="71">
        <v>7</v>
      </c>
      <c r="M18" s="72" t="s">
        <v>679</v>
      </c>
      <c r="N18" s="72">
        <v>8</v>
      </c>
      <c r="O18" s="73" t="str">
        <f>VLOOKUP(N18,'参加チーム名'!$B$5:$C$50,2,0)&amp;""</f>
        <v>NSOミラクルファイターズ</v>
      </c>
    </row>
    <row r="19" spans="1:15" ht="15" customHeight="1">
      <c r="A19" s="60" t="s">
        <v>183</v>
      </c>
      <c r="B19" s="61" t="s">
        <v>302</v>
      </c>
      <c r="C19" s="63" t="s">
        <v>41</v>
      </c>
      <c r="D19" s="68">
        <v>0.5</v>
      </c>
      <c r="E19" s="45">
        <v>3</v>
      </c>
      <c r="F19" s="69" t="str">
        <f>VLOOKUP(E19,'参加チーム名'!$B$5:$C$50,2,0)&amp;""</f>
        <v>台原レイカーズ</v>
      </c>
      <c r="G19" s="70" t="s">
        <v>678</v>
      </c>
      <c r="H19" s="71">
        <v>9</v>
      </c>
      <c r="I19" s="71" t="s">
        <v>679</v>
      </c>
      <c r="J19" s="71" t="s">
        <v>680</v>
      </c>
      <c r="K19" s="71" t="s">
        <v>678</v>
      </c>
      <c r="L19" s="71">
        <v>9</v>
      </c>
      <c r="M19" s="72" t="s">
        <v>679</v>
      </c>
      <c r="N19" s="72">
        <v>5</v>
      </c>
      <c r="O19" s="73" t="str">
        <f>VLOOKUP(N19,'参加チーム名'!$B$5:$C$50,2,0)&amp;""</f>
        <v>岩沼西ファイターズ</v>
      </c>
    </row>
    <row r="20" spans="1:15" ht="15" customHeight="1">
      <c r="A20" s="60" t="s">
        <v>184</v>
      </c>
      <c r="B20" s="61" t="s">
        <v>302</v>
      </c>
      <c r="C20" s="74" t="s">
        <v>42</v>
      </c>
      <c r="D20" s="75">
        <v>0.50625</v>
      </c>
      <c r="E20" s="76">
        <v>4</v>
      </c>
      <c r="F20" s="69" t="str">
        <f>VLOOKUP(E20,'参加チーム名'!$B$5:$C$50,2,0)&amp;""</f>
        <v>岩槻・F・ビクトリー</v>
      </c>
      <c r="G20" s="70" t="s">
        <v>678</v>
      </c>
      <c r="H20" s="71">
        <v>8</v>
      </c>
      <c r="I20" s="71" t="s">
        <v>679</v>
      </c>
      <c r="J20" s="71" t="s">
        <v>680</v>
      </c>
      <c r="K20" s="71" t="s">
        <v>678</v>
      </c>
      <c r="L20" s="71">
        <v>4</v>
      </c>
      <c r="M20" s="72" t="s">
        <v>679</v>
      </c>
      <c r="N20" s="77">
        <v>6</v>
      </c>
      <c r="O20" s="73" t="str">
        <f>VLOOKUP(N20,'参加チーム名'!$B$5:$C$50,2,0)&amp;""</f>
        <v>浜田フェニックス</v>
      </c>
    </row>
    <row r="21" spans="3:15" ht="15" customHeight="1">
      <c r="C21" s="198" t="s">
        <v>75</v>
      </c>
      <c r="D21" s="199"/>
      <c r="E21" s="199"/>
      <c r="F21" s="199"/>
      <c r="G21" s="200"/>
      <c r="H21" s="200"/>
      <c r="I21" s="200"/>
      <c r="J21" s="200"/>
      <c r="K21" s="200"/>
      <c r="L21" s="200"/>
      <c r="M21" s="200"/>
      <c r="N21" s="199"/>
      <c r="O21" s="201"/>
    </row>
    <row r="22" spans="1:15" ht="15" customHeight="1">
      <c r="A22" s="60" t="s">
        <v>308</v>
      </c>
      <c r="B22" s="61" t="s">
        <v>302</v>
      </c>
      <c r="C22" s="64" t="s">
        <v>43</v>
      </c>
      <c r="D22" s="78">
        <v>0.5347222222222222</v>
      </c>
      <c r="E22" s="79">
        <v>1</v>
      </c>
      <c r="F22" s="69" t="str">
        <f>VLOOKUP(E22,'参加チーム名'!$B$5:$C$50,2,0)&amp;""</f>
        <v>ソウルチャレンジャー</v>
      </c>
      <c r="G22" s="70" t="s">
        <v>678</v>
      </c>
      <c r="H22" s="71">
        <v>8</v>
      </c>
      <c r="I22" s="71" t="s">
        <v>679</v>
      </c>
      <c r="J22" s="71" t="s">
        <v>680</v>
      </c>
      <c r="K22" s="71" t="s">
        <v>678</v>
      </c>
      <c r="L22" s="71">
        <v>6</v>
      </c>
      <c r="M22" s="72" t="s">
        <v>679</v>
      </c>
      <c r="N22" s="79">
        <v>8</v>
      </c>
      <c r="O22" s="73" t="str">
        <f>VLOOKUP(N22,'参加チーム名'!$B$5:$C$50,2,0)&amp;""</f>
        <v>NSOミラクルファイターズ</v>
      </c>
    </row>
    <row r="23" spans="1:15" ht="15" customHeight="1">
      <c r="A23" s="60" t="s">
        <v>309</v>
      </c>
      <c r="B23" s="61" t="s">
        <v>302</v>
      </c>
      <c r="C23" s="63" t="s">
        <v>44</v>
      </c>
      <c r="D23" s="68">
        <v>0.5409722222222222</v>
      </c>
      <c r="E23" s="45">
        <v>2</v>
      </c>
      <c r="F23" s="69" t="str">
        <f>VLOOKUP(E23,'参加チーム名'!$B$5:$C$50,2,0)&amp;""</f>
        <v>WATSひまわり</v>
      </c>
      <c r="G23" s="70" t="s">
        <v>678</v>
      </c>
      <c r="H23" s="71">
        <v>4</v>
      </c>
      <c r="I23" s="71" t="s">
        <v>679</v>
      </c>
      <c r="J23" s="71" t="s">
        <v>680</v>
      </c>
      <c r="K23" s="71" t="s">
        <v>678</v>
      </c>
      <c r="L23" s="71">
        <v>9</v>
      </c>
      <c r="M23" s="72" t="s">
        <v>679</v>
      </c>
      <c r="N23" s="45">
        <v>5</v>
      </c>
      <c r="O23" s="73" t="str">
        <f>VLOOKUP(N23,'参加チーム名'!$B$5:$C$50,2,0)&amp;""</f>
        <v>岩沼西ファイターズ</v>
      </c>
    </row>
    <row r="24" spans="1:15" ht="15" customHeight="1">
      <c r="A24" s="60" t="s">
        <v>185</v>
      </c>
      <c r="B24" s="61" t="s">
        <v>302</v>
      </c>
      <c r="C24" s="63" t="s">
        <v>45</v>
      </c>
      <c r="D24" s="68">
        <v>0.547222222222222</v>
      </c>
      <c r="E24" s="45">
        <v>3</v>
      </c>
      <c r="F24" s="69" t="str">
        <f>VLOOKUP(E24,'参加チーム名'!$B$5:$C$50,2,0)&amp;""</f>
        <v>台原レイカーズ</v>
      </c>
      <c r="G24" s="70" t="s">
        <v>678</v>
      </c>
      <c r="H24" s="71">
        <v>6</v>
      </c>
      <c r="I24" s="71" t="s">
        <v>679</v>
      </c>
      <c r="J24" s="71" t="s">
        <v>680</v>
      </c>
      <c r="K24" s="71" t="s">
        <v>678</v>
      </c>
      <c r="L24" s="71">
        <v>5</v>
      </c>
      <c r="M24" s="72" t="s">
        <v>679</v>
      </c>
      <c r="N24" s="45">
        <v>6</v>
      </c>
      <c r="O24" s="73" t="str">
        <f>VLOOKUP(N24,'参加チーム名'!$B$5:$C$50,2,0)&amp;""</f>
        <v>浜田フェニックス</v>
      </c>
    </row>
    <row r="25" spans="1:15" ht="15" customHeight="1">
      <c r="A25" s="60" t="s">
        <v>173</v>
      </c>
      <c r="B25" s="61" t="s">
        <v>302</v>
      </c>
      <c r="C25" s="63" t="s">
        <v>46</v>
      </c>
      <c r="D25" s="68">
        <v>0.553472222222222</v>
      </c>
      <c r="E25" s="45">
        <v>4</v>
      </c>
      <c r="F25" s="69" t="str">
        <f>VLOOKUP(E25,'参加チーム名'!$B$5:$C$50,2,0)&amp;""</f>
        <v>岩槻・F・ビクトリー</v>
      </c>
      <c r="G25" s="70" t="s">
        <v>678</v>
      </c>
      <c r="H25" s="71">
        <v>11</v>
      </c>
      <c r="I25" s="71" t="s">
        <v>679</v>
      </c>
      <c r="J25" s="71" t="s">
        <v>680</v>
      </c>
      <c r="K25" s="71" t="s">
        <v>678</v>
      </c>
      <c r="L25" s="71">
        <v>4</v>
      </c>
      <c r="M25" s="72" t="s">
        <v>679</v>
      </c>
      <c r="N25" s="45">
        <v>7</v>
      </c>
      <c r="O25" s="73" t="str">
        <f>VLOOKUP(N25,'参加チーム名'!$B$5:$C$50,2,0)&amp;""</f>
        <v>杉小キャイーンブラザーズ</v>
      </c>
    </row>
    <row r="26" spans="1:15" ht="15" customHeight="1">
      <c r="A26" s="60" t="s">
        <v>186</v>
      </c>
      <c r="B26" s="61" t="s">
        <v>302</v>
      </c>
      <c r="C26" s="63" t="s">
        <v>47</v>
      </c>
      <c r="D26" s="68">
        <v>0.559722222222222</v>
      </c>
      <c r="E26" s="45">
        <v>1</v>
      </c>
      <c r="F26" s="69" t="str">
        <f>VLOOKUP(E26,'参加チーム名'!$B$5:$C$50,2,0)&amp;""</f>
        <v>ソウルチャレンジャー</v>
      </c>
      <c r="G26" s="70" t="s">
        <v>678</v>
      </c>
      <c r="H26" s="71">
        <v>7</v>
      </c>
      <c r="I26" s="71" t="s">
        <v>679</v>
      </c>
      <c r="J26" s="71" t="s">
        <v>680</v>
      </c>
      <c r="K26" s="71" t="s">
        <v>678</v>
      </c>
      <c r="L26" s="71">
        <v>8</v>
      </c>
      <c r="M26" s="72" t="s">
        <v>679</v>
      </c>
      <c r="N26" s="45">
        <v>9</v>
      </c>
      <c r="O26" s="73" t="str">
        <f>VLOOKUP(N26,'参加チーム名'!$B$5:$C$50,2,0)&amp;""</f>
        <v>千葉ドラーズ</v>
      </c>
    </row>
    <row r="27" spans="1:15" ht="15" customHeight="1">
      <c r="A27" s="60" t="s">
        <v>187</v>
      </c>
      <c r="B27" s="61" t="s">
        <v>302</v>
      </c>
      <c r="C27" s="63" t="s">
        <v>48</v>
      </c>
      <c r="D27" s="68">
        <v>0.565972222222222</v>
      </c>
      <c r="E27" s="45">
        <v>2</v>
      </c>
      <c r="F27" s="69" t="str">
        <f>VLOOKUP(E27,'参加チーム名'!$B$5:$C$50,2,0)&amp;""</f>
        <v>WATSひまわり</v>
      </c>
      <c r="G27" s="70" t="s">
        <v>678</v>
      </c>
      <c r="H27" s="71">
        <v>6</v>
      </c>
      <c r="I27" s="71" t="s">
        <v>679</v>
      </c>
      <c r="J27" s="71" t="s">
        <v>680</v>
      </c>
      <c r="K27" s="71" t="s">
        <v>678</v>
      </c>
      <c r="L27" s="71">
        <v>9</v>
      </c>
      <c r="M27" s="72" t="s">
        <v>679</v>
      </c>
      <c r="N27" s="45">
        <v>10</v>
      </c>
      <c r="O27" s="73" t="str">
        <f>VLOOKUP(N27,'参加チーム名'!$B$5:$C$50,2,0)&amp;""</f>
        <v>東仙LSファイターズ</v>
      </c>
    </row>
    <row r="28" spans="1:15" ht="15" customHeight="1">
      <c r="A28" s="60" t="s">
        <v>188</v>
      </c>
      <c r="B28" s="61" t="s">
        <v>302</v>
      </c>
      <c r="C28" s="63" t="s">
        <v>49</v>
      </c>
      <c r="D28" s="68">
        <v>0.572222222222222</v>
      </c>
      <c r="E28" s="45">
        <v>3</v>
      </c>
      <c r="F28" s="69" t="str">
        <f>VLOOKUP(E28,'参加チーム名'!$B$5:$C$50,2,0)&amp;""</f>
        <v>台原レイカーズ</v>
      </c>
      <c r="G28" s="70" t="s">
        <v>678</v>
      </c>
      <c r="H28" s="71">
        <v>7</v>
      </c>
      <c r="I28" s="71" t="s">
        <v>679</v>
      </c>
      <c r="J28" s="71" t="s">
        <v>680</v>
      </c>
      <c r="K28" s="71" t="s">
        <v>678</v>
      </c>
      <c r="L28" s="71">
        <v>5</v>
      </c>
      <c r="M28" s="72" t="s">
        <v>679</v>
      </c>
      <c r="N28" s="45">
        <v>11</v>
      </c>
      <c r="O28" s="73" t="str">
        <f>VLOOKUP(N28,'参加チーム名'!$B$5:$C$50,2,0)&amp;""</f>
        <v>鹿島ドッジファイターズ</v>
      </c>
    </row>
    <row r="29" spans="1:15" ht="15" customHeight="1">
      <c r="A29" s="60" t="s">
        <v>189</v>
      </c>
      <c r="B29" s="61" t="s">
        <v>302</v>
      </c>
      <c r="C29" s="63" t="s">
        <v>50</v>
      </c>
      <c r="D29" s="68">
        <v>0.578472222222222</v>
      </c>
      <c r="E29" s="45">
        <v>4</v>
      </c>
      <c r="F29" s="69" t="str">
        <f>VLOOKUP(E29,'参加チーム名'!$B$5:$C$50,2,0)&amp;""</f>
        <v>岩槻・F・ビクトリー</v>
      </c>
      <c r="G29" s="70" t="s">
        <v>678</v>
      </c>
      <c r="H29" s="71">
        <v>8</v>
      </c>
      <c r="I29" s="71" t="s">
        <v>679</v>
      </c>
      <c r="J29" s="71" t="s">
        <v>680</v>
      </c>
      <c r="K29" s="71" t="s">
        <v>678</v>
      </c>
      <c r="L29" s="71">
        <v>7</v>
      </c>
      <c r="M29" s="72" t="s">
        <v>679</v>
      </c>
      <c r="N29" s="45">
        <v>12</v>
      </c>
      <c r="O29" s="73" t="str">
        <f>VLOOKUP(N29,'参加チーム名'!$B$5:$C$50,2,0)&amp;""</f>
        <v>川越小ハリケーンズ</v>
      </c>
    </row>
    <row r="30" spans="1:15" ht="15" customHeight="1">
      <c r="A30" s="60" t="s">
        <v>190</v>
      </c>
      <c r="B30" s="61" t="s">
        <v>302</v>
      </c>
      <c r="C30" s="63" t="s">
        <v>51</v>
      </c>
      <c r="D30" s="68">
        <v>0.584722222222222</v>
      </c>
      <c r="E30" s="45">
        <v>1</v>
      </c>
      <c r="F30" s="69" t="str">
        <f>VLOOKUP(E30,'参加チーム名'!$B$5:$C$50,2,0)&amp;""</f>
        <v>ソウルチャレンジャー</v>
      </c>
      <c r="G30" s="70" t="s">
        <v>678</v>
      </c>
      <c r="H30" s="71">
        <v>9</v>
      </c>
      <c r="I30" s="71" t="s">
        <v>679</v>
      </c>
      <c r="J30" s="71" t="s">
        <v>680</v>
      </c>
      <c r="K30" s="71" t="s">
        <v>678</v>
      </c>
      <c r="L30" s="71">
        <v>5</v>
      </c>
      <c r="M30" s="72" t="s">
        <v>679</v>
      </c>
      <c r="N30" s="45">
        <v>10</v>
      </c>
      <c r="O30" s="73" t="str">
        <f>VLOOKUP(N30,'参加チーム名'!$B$5:$C$50,2,0)&amp;""</f>
        <v>東仙LSファイターズ</v>
      </c>
    </row>
    <row r="31" spans="1:15" ht="15" customHeight="1">
      <c r="A31" s="60" t="s">
        <v>191</v>
      </c>
      <c r="B31" s="61" t="s">
        <v>302</v>
      </c>
      <c r="C31" s="63" t="s">
        <v>52</v>
      </c>
      <c r="D31" s="68">
        <v>0.590972222222222</v>
      </c>
      <c r="E31" s="45">
        <v>2</v>
      </c>
      <c r="F31" s="69" t="str">
        <f>VLOOKUP(E31,'参加チーム名'!$B$5:$C$50,2,0)&amp;""</f>
        <v>WATSひまわり</v>
      </c>
      <c r="G31" s="70" t="s">
        <v>678</v>
      </c>
      <c r="H31" s="71">
        <v>8</v>
      </c>
      <c r="I31" s="71" t="s">
        <v>679</v>
      </c>
      <c r="J31" s="71" t="s">
        <v>680</v>
      </c>
      <c r="K31" s="71" t="s">
        <v>678</v>
      </c>
      <c r="L31" s="71">
        <v>1</v>
      </c>
      <c r="M31" s="72" t="s">
        <v>679</v>
      </c>
      <c r="N31" s="45">
        <v>11</v>
      </c>
      <c r="O31" s="73" t="str">
        <f>VLOOKUP(N31,'参加チーム名'!$B$5:$C$50,2,0)&amp;""</f>
        <v>鹿島ドッジファイターズ</v>
      </c>
    </row>
    <row r="32" spans="3:15" ht="15" customHeight="1">
      <c r="C32" s="198" t="s">
        <v>82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201"/>
    </row>
    <row r="33" spans="1:15" ht="15" customHeight="1">
      <c r="A33" s="60" t="s">
        <v>310</v>
      </c>
      <c r="B33" s="61" t="s">
        <v>302</v>
      </c>
      <c r="C33" s="63" t="s">
        <v>53</v>
      </c>
      <c r="D33" s="68">
        <v>0.6041666666666666</v>
      </c>
      <c r="E33" s="45">
        <v>3</v>
      </c>
      <c r="F33" s="69" t="str">
        <f>VLOOKUP(E33,'参加チーム名'!$B$5:$C$50,2,0)&amp;""</f>
        <v>台原レイカーズ</v>
      </c>
      <c r="G33" s="70" t="s">
        <v>678</v>
      </c>
      <c r="H33" s="71">
        <v>8</v>
      </c>
      <c r="I33" s="71" t="s">
        <v>679</v>
      </c>
      <c r="J33" s="71" t="s">
        <v>680</v>
      </c>
      <c r="K33" s="71" t="s">
        <v>678</v>
      </c>
      <c r="L33" s="71">
        <v>3</v>
      </c>
      <c r="M33" s="72" t="s">
        <v>679</v>
      </c>
      <c r="N33" s="45">
        <v>12</v>
      </c>
      <c r="O33" s="73" t="str">
        <f>VLOOKUP(N33,'参加チーム名'!$B$5:$C$50,2,0)&amp;""</f>
        <v>川越小ハリケーンズ</v>
      </c>
    </row>
    <row r="34" spans="1:15" ht="15" customHeight="1">
      <c r="A34" s="60" t="s">
        <v>311</v>
      </c>
      <c r="B34" s="61" t="s">
        <v>302</v>
      </c>
      <c r="C34" s="63" t="s">
        <v>54</v>
      </c>
      <c r="D34" s="68">
        <v>0.6104166666666667</v>
      </c>
      <c r="E34" s="45">
        <v>4</v>
      </c>
      <c r="F34" s="69" t="str">
        <f>VLOOKUP(E34,'参加チーム名'!$B$5:$C$50,2,0)&amp;""</f>
        <v>岩槻・F・ビクトリー</v>
      </c>
      <c r="G34" s="70" t="s">
        <v>678</v>
      </c>
      <c r="H34" s="71">
        <v>9</v>
      </c>
      <c r="I34" s="71" t="s">
        <v>679</v>
      </c>
      <c r="J34" s="71" t="s">
        <v>680</v>
      </c>
      <c r="K34" s="71" t="s">
        <v>678</v>
      </c>
      <c r="L34" s="71">
        <v>8</v>
      </c>
      <c r="M34" s="72" t="s">
        <v>679</v>
      </c>
      <c r="N34" s="72">
        <v>9</v>
      </c>
      <c r="O34" s="73" t="str">
        <f>VLOOKUP(N34,'参加チーム名'!$B$5:$C$50,2,0)&amp;""</f>
        <v>千葉ドラーズ</v>
      </c>
    </row>
    <row r="35" spans="1:15" ht="15" customHeight="1">
      <c r="A35" s="60" t="s">
        <v>192</v>
      </c>
      <c r="B35" s="61" t="s">
        <v>302</v>
      </c>
      <c r="C35" s="64" t="s">
        <v>55</v>
      </c>
      <c r="D35" s="78">
        <v>0.616666666666667</v>
      </c>
      <c r="E35" s="79">
        <v>1</v>
      </c>
      <c r="F35" s="69" t="str">
        <f>VLOOKUP(E35,'参加チーム名'!$B$5:$C$50,2,0)&amp;""</f>
        <v>ソウルチャレンジャー</v>
      </c>
      <c r="G35" s="70" t="s">
        <v>678</v>
      </c>
      <c r="H35" s="71">
        <v>10</v>
      </c>
      <c r="I35" s="71" t="s">
        <v>679</v>
      </c>
      <c r="J35" s="71" t="s">
        <v>680</v>
      </c>
      <c r="K35" s="71" t="s">
        <v>678</v>
      </c>
      <c r="L35" s="71">
        <v>0</v>
      </c>
      <c r="M35" s="72" t="s">
        <v>679</v>
      </c>
      <c r="N35" s="79">
        <v>11</v>
      </c>
      <c r="O35" s="73" t="str">
        <f>VLOOKUP(N35,'参加チーム名'!$B$5:$C$50,2,0)&amp;""</f>
        <v>鹿島ドッジファイターズ</v>
      </c>
    </row>
    <row r="36" spans="1:15" ht="15" customHeight="1">
      <c r="A36" s="60" t="s">
        <v>193</v>
      </c>
      <c r="B36" s="61" t="s">
        <v>302</v>
      </c>
      <c r="C36" s="63" t="s">
        <v>56</v>
      </c>
      <c r="D36" s="75">
        <v>0.622916666666667</v>
      </c>
      <c r="E36" s="45">
        <v>2</v>
      </c>
      <c r="F36" s="69" t="str">
        <f>VLOOKUP(E36,'参加チーム名'!$B$5:$C$50,2,0)&amp;""</f>
        <v>WATSひまわり</v>
      </c>
      <c r="G36" s="70" t="s">
        <v>678</v>
      </c>
      <c r="H36" s="71">
        <v>5</v>
      </c>
      <c r="I36" s="71" t="s">
        <v>679</v>
      </c>
      <c r="J36" s="71" t="s">
        <v>680</v>
      </c>
      <c r="K36" s="71" t="s">
        <v>678</v>
      </c>
      <c r="L36" s="71">
        <v>10</v>
      </c>
      <c r="M36" s="72" t="s">
        <v>679</v>
      </c>
      <c r="N36" s="45">
        <v>12</v>
      </c>
      <c r="O36" s="73" t="str">
        <f>VLOOKUP(N36,'参加チーム名'!$B$5:$C$50,2,0)&amp;""</f>
        <v>川越小ハリケーンズ</v>
      </c>
    </row>
    <row r="37" spans="1:15" ht="15" customHeight="1">
      <c r="A37" s="60" t="s">
        <v>194</v>
      </c>
      <c r="B37" s="61" t="s">
        <v>302</v>
      </c>
      <c r="C37" s="63" t="s">
        <v>57</v>
      </c>
      <c r="D37" s="68">
        <v>0.629166666666667</v>
      </c>
      <c r="E37" s="45">
        <v>3</v>
      </c>
      <c r="F37" s="69" t="str">
        <f>VLOOKUP(E37,'参加チーム名'!$B$5:$C$50,2,0)&amp;""</f>
        <v>台原レイカーズ</v>
      </c>
      <c r="G37" s="70" t="s">
        <v>678</v>
      </c>
      <c r="H37" s="71">
        <v>1</v>
      </c>
      <c r="I37" s="71" t="s">
        <v>679</v>
      </c>
      <c r="J37" s="71" t="s">
        <v>680</v>
      </c>
      <c r="K37" s="71" t="s">
        <v>678</v>
      </c>
      <c r="L37" s="71">
        <v>8</v>
      </c>
      <c r="M37" s="72" t="s">
        <v>679</v>
      </c>
      <c r="N37" s="45">
        <v>9</v>
      </c>
      <c r="O37" s="73" t="str">
        <f>VLOOKUP(N37,'参加チーム名'!$B$5:$C$50,2,0)&amp;""</f>
        <v>千葉ドラーズ</v>
      </c>
    </row>
    <row r="38" spans="1:15" ht="15" customHeight="1">
      <c r="A38" s="60" t="s">
        <v>195</v>
      </c>
      <c r="B38" s="61" t="s">
        <v>302</v>
      </c>
      <c r="C38" s="63" t="s">
        <v>58</v>
      </c>
      <c r="D38" s="75">
        <v>0.635416666666667</v>
      </c>
      <c r="E38" s="45">
        <v>4</v>
      </c>
      <c r="F38" s="69" t="str">
        <f>VLOOKUP(E38,'参加チーム名'!$B$5:$C$50,2,0)&amp;""</f>
        <v>岩槻・F・ビクトリー</v>
      </c>
      <c r="G38" s="70" t="s">
        <v>678</v>
      </c>
      <c r="H38" s="71">
        <v>11</v>
      </c>
      <c r="I38" s="71" t="s">
        <v>679</v>
      </c>
      <c r="J38" s="71" t="s">
        <v>680</v>
      </c>
      <c r="K38" s="71" t="s">
        <v>678</v>
      </c>
      <c r="L38" s="71">
        <v>1</v>
      </c>
      <c r="M38" s="72" t="s">
        <v>679</v>
      </c>
      <c r="N38" s="45">
        <v>10</v>
      </c>
      <c r="O38" s="73" t="str">
        <f>VLOOKUP(N38,'参加チーム名'!$B$5:$C$50,2,0)&amp;""</f>
        <v>東仙LSファイターズ</v>
      </c>
    </row>
    <row r="39" spans="1:15" ht="15" customHeight="1">
      <c r="A39" s="60" t="s">
        <v>196</v>
      </c>
      <c r="B39" s="61" t="s">
        <v>302</v>
      </c>
      <c r="C39" s="63" t="s">
        <v>59</v>
      </c>
      <c r="D39" s="68">
        <v>0.641666666666667</v>
      </c>
      <c r="E39" s="45">
        <v>1</v>
      </c>
      <c r="F39" s="69" t="str">
        <f>VLOOKUP(E39,'参加チーム名'!$B$5:$C$50,2,0)&amp;""</f>
        <v>ソウルチャレンジャー</v>
      </c>
      <c r="G39" s="70" t="s">
        <v>678</v>
      </c>
      <c r="H39" s="71">
        <v>8</v>
      </c>
      <c r="I39" s="71" t="s">
        <v>679</v>
      </c>
      <c r="J39" s="71" t="s">
        <v>680</v>
      </c>
      <c r="K39" s="71" t="s">
        <v>678</v>
      </c>
      <c r="L39" s="71">
        <v>6</v>
      </c>
      <c r="M39" s="72" t="s">
        <v>679</v>
      </c>
      <c r="N39" s="45">
        <v>12</v>
      </c>
      <c r="O39" s="73" t="str">
        <f>VLOOKUP(N39,'参加チーム名'!$B$5:$C$50,2,0)&amp;""</f>
        <v>川越小ハリケーンズ</v>
      </c>
    </row>
    <row r="40" spans="1:15" ht="15" customHeight="1">
      <c r="A40" s="60" t="s">
        <v>197</v>
      </c>
      <c r="B40" s="61" t="s">
        <v>302</v>
      </c>
      <c r="C40" s="63" t="s">
        <v>60</v>
      </c>
      <c r="D40" s="75">
        <v>0.647916666666667</v>
      </c>
      <c r="E40" s="45">
        <v>2</v>
      </c>
      <c r="F40" s="69" t="str">
        <f>VLOOKUP(E40,'参加チーム名'!$B$5:$C$50,2,0)&amp;""</f>
        <v>WATSひまわり</v>
      </c>
      <c r="G40" s="70" t="s">
        <v>678</v>
      </c>
      <c r="H40" s="71">
        <v>2</v>
      </c>
      <c r="I40" s="71" t="s">
        <v>679</v>
      </c>
      <c r="J40" s="71" t="s">
        <v>680</v>
      </c>
      <c r="K40" s="71" t="s">
        <v>678</v>
      </c>
      <c r="L40" s="71">
        <v>10</v>
      </c>
      <c r="M40" s="72" t="s">
        <v>679</v>
      </c>
      <c r="N40" s="45">
        <v>9</v>
      </c>
      <c r="O40" s="73" t="str">
        <f>VLOOKUP(N40,'参加チーム名'!$B$5:$C$50,2,0)&amp;""</f>
        <v>千葉ドラーズ</v>
      </c>
    </row>
    <row r="41" spans="1:15" ht="15" customHeight="1">
      <c r="A41" s="60" t="s">
        <v>198</v>
      </c>
      <c r="B41" s="61" t="s">
        <v>302</v>
      </c>
      <c r="C41" s="63" t="s">
        <v>61</v>
      </c>
      <c r="D41" s="68">
        <v>0.654166666666667</v>
      </c>
      <c r="E41" s="45">
        <v>3</v>
      </c>
      <c r="F41" s="69" t="str">
        <f>VLOOKUP(E41,'参加チーム名'!$B$5:$C$50,2,0)&amp;""</f>
        <v>台原レイカーズ</v>
      </c>
      <c r="G41" s="70" t="s">
        <v>678</v>
      </c>
      <c r="H41" s="71">
        <v>9</v>
      </c>
      <c r="I41" s="71" t="s">
        <v>679</v>
      </c>
      <c r="J41" s="71" t="s">
        <v>680</v>
      </c>
      <c r="K41" s="71" t="s">
        <v>678</v>
      </c>
      <c r="L41" s="71">
        <v>10</v>
      </c>
      <c r="M41" s="72" t="s">
        <v>679</v>
      </c>
      <c r="N41" s="45">
        <v>10</v>
      </c>
      <c r="O41" s="73" t="str">
        <f>VLOOKUP(N41,'参加チーム名'!$B$5:$C$50,2,0)&amp;""</f>
        <v>東仙LSファイターズ</v>
      </c>
    </row>
    <row r="42" spans="3:15" ht="15" customHeight="1">
      <c r="C42" s="198" t="s">
        <v>82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01"/>
    </row>
    <row r="43" spans="1:15" ht="15" customHeight="1">
      <c r="A43" s="60" t="s">
        <v>312</v>
      </c>
      <c r="B43" s="61" t="s">
        <v>302</v>
      </c>
      <c r="C43" s="63" t="s">
        <v>62</v>
      </c>
      <c r="D43" s="68">
        <v>0.6666666666666666</v>
      </c>
      <c r="E43" s="45">
        <v>4</v>
      </c>
      <c r="F43" s="69" t="str">
        <f>VLOOKUP(E43,'参加チーム名'!$B$5:$C$50,2,0)&amp;""</f>
        <v>岩槻・F・ビクトリー</v>
      </c>
      <c r="G43" s="70" t="s">
        <v>678</v>
      </c>
      <c r="H43" s="71">
        <v>8</v>
      </c>
      <c r="I43" s="71" t="s">
        <v>679</v>
      </c>
      <c r="J43" s="71" t="s">
        <v>680</v>
      </c>
      <c r="K43" s="71" t="s">
        <v>678</v>
      </c>
      <c r="L43" s="71">
        <v>3</v>
      </c>
      <c r="M43" s="72" t="s">
        <v>679</v>
      </c>
      <c r="N43" s="45">
        <v>11</v>
      </c>
      <c r="O43" s="73" t="str">
        <f>VLOOKUP(N43,'参加チーム名'!$B$5:$C$50,2,0)&amp;""</f>
        <v>鹿島ドッジファイターズ</v>
      </c>
    </row>
    <row r="44" spans="1:15" ht="15" customHeight="1">
      <c r="A44" s="60" t="s">
        <v>313</v>
      </c>
      <c r="B44" s="61" t="s">
        <v>302</v>
      </c>
      <c r="C44" s="64" t="s">
        <v>63</v>
      </c>
      <c r="D44" s="68">
        <v>0.6729166666666666</v>
      </c>
      <c r="E44" s="79">
        <v>5</v>
      </c>
      <c r="F44" s="69" t="str">
        <f>VLOOKUP(E44,'参加チーム名'!$B$5:$C$50,2,0)&amp;""</f>
        <v>岩沼西ファイターズ</v>
      </c>
      <c r="G44" s="70" t="s">
        <v>678</v>
      </c>
      <c r="H44" s="71">
        <v>7</v>
      </c>
      <c r="I44" s="71" t="s">
        <v>679</v>
      </c>
      <c r="J44" s="71" t="s">
        <v>680</v>
      </c>
      <c r="K44" s="71" t="s">
        <v>678</v>
      </c>
      <c r="L44" s="71">
        <v>6</v>
      </c>
      <c r="M44" s="72" t="s">
        <v>679</v>
      </c>
      <c r="N44" s="79">
        <v>9</v>
      </c>
      <c r="O44" s="73" t="str">
        <f>VLOOKUP(N44,'参加チーム名'!$B$5:$C$50,2,0)&amp;""</f>
        <v>千葉ドラーズ</v>
      </c>
    </row>
    <row r="45" spans="1:15" ht="15" customHeight="1">
      <c r="A45" s="60" t="s">
        <v>199</v>
      </c>
      <c r="B45" s="61" t="s">
        <v>302</v>
      </c>
      <c r="C45" s="63" t="s">
        <v>64</v>
      </c>
      <c r="D45" s="68">
        <v>0.679166666666667</v>
      </c>
      <c r="E45" s="45">
        <v>6</v>
      </c>
      <c r="F45" s="69" t="str">
        <f>VLOOKUP(E45,'参加チーム名'!$B$5:$C$50,2,0)&amp;""</f>
        <v>浜田フェニックス</v>
      </c>
      <c r="G45" s="70" t="s">
        <v>678</v>
      </c>
      <c r="H45" s="71">
        <v>8</v>
      </c>
      <c r="I45" s="71" t="s">
        <v>679</v>
      </c>
      <c r="J45" s="71" t="s">
        <v>680</v>
      </c>
      <c r="K45" s="71" t="s">
        <v>678</v>
      </c>
      <c r="L45" s="71">
        <v>5</v>
      </c>
      <c r="M45" s="72" t="s">
        <v>679</v>
      </c>
      <c r="N45" s="45">
        <v>10</v>
      </c>
      <c r="O45" s="73" t="str">
        <f>VLOOKUP(N45,'参加チーム名'!$B$5:$C$50,2,0)&amp;""</f>
        <v>東仙LSファイターズ</v>
      </c>
    </row>
    <row r="46" spans="1:15" ht="15" customHeight="1">
      <c r="A46" s="60" t="s">
        <v>200</v>
      </c>
      <c r="B46" s="61" t="s">
        <v>302</v>
      </c>
      <c r="C46" s="63" t="s">
        <v>65</v>
      </c>
      <c r="D46" s="68">
        <v>0.685416666666667</v>
      </c>
      <c r="E46" s="45">
        <v>7</v>
      </c>
      <c r="F46" s="69" t="str">
        <f>VLOOKUP(E46,'参加チーム名'!$B$5:$C$50,2,0)&amp;""</f>
        <v>杉小キャイーンブラザーズ</v>
      </c>
      <c r="G46" s="70" t="s">
        <v>678</v>
      </c>
      <c r="H46" s="71">
        <v>9</v>
      </c>
      <c r="I46" s="71" t="s">
        <v>679</v>
      </c>
      <c r="J46" s="71" t="s">
        <v>680</v>
      </c>
      <c r="K46" s="71" t="s">
        <v>678</v>
      </c>
      <c r="L46" s="71">
        <v>7</v>
      </c>
      <c r="M46" s="72" t="s">
        <v>679</v>
      </c>
      <c r="N46" s="45">
        <v>11</v>
      </c>
      <c r="O46" s="73" t="str">
        <f>VLOOKUP(N46,'参加チーム名'!$B$5:$C$50,2,0)&amp;""</f>
        <v>鹿島ドッジファイターズ</v>
      </c>
    </row>
    <row r="47" spans="1:15" ht="15" customHeight="1">
      <c r="A47" s="60" t="s">
        <v>201</v>
      </c>
      <c r="B47" s="61" t="s">
        <v>302</v>
      </c>
      <c r="C47" s="63" t="s">
        <v>66</v>
      </c>
      <c r="D47" s="68">
        <v>0.691666666666667</v>
      </c>
      <c r="E47" s="45">
        <v>8</v>
      </c>
      <c r="F47" s="69" t="str">
        <f>VLOOKUP(E47,'参加チーム名'!$B$5:$C$50,2,0)&amp;""</f>
        <v>NSOミラクルファイターズ</v>
      </c>
      <c r="G47" s="70" t="s">
        <v>678</v>
      </c>
      <c r="H47" s="71">
        <v>8</v>
      </c>
      <c r="I47" s="71" t="s">
        <v>679</v>
      </c>
      <c r="J47" s="71" t="s">
        <v>680</v>
      </c>
      <c r="K47" s="71" t="s">
        <v>678</v>
      </c>
      <c r="L47" s="71">
        <v>9</v>
      </c>
      <c r="M47" s="72" t="s">
        <v>679</v>
      </c>
      <c r="N47" s="45">
        <v>12</v>
      </c>
      <c r="O47" s="73" t="str">
        <f>VLOOKUP(N47,'参加チーム名'!$B$5:$C$50,2,0)&amp;""</f>
        <v>川越小ハリケーンズ</v>
      </c>
    </row>
    <row r="48" spans="1:15" ht="15" customHeight="1">
      <c r="A48" s="60" t="s">
        <v>202</v>
      </c>
      <c r="B48" s="61" t="s">
        <v>302</v>
      </c>
      <c r="C48" s="63" t="s">
        <v>67</v>
      </c>
      <c r="D48" s="68">
        <v>0.697916666666667</v>
      </c>
      <c r="E48" s="45">
        <v>6</v>
      </c>
      <c r="F48" s="69" t="str">
        <f>VLOOKUP(E48,'参加チーム名'!$B$5:$C$50,2,0)&amp;""</f>
        <v>浜田フェニックス</v>
      </c>
      <c r="G48" s="70" t="s">
        <v>678</v>
      </c>
      <c r="H48" s="71">
        <v>7</v>
      </c>
      <c r="I48" s="71" t="s">
        <v>679</v>
      </c>
      <c r="J48" s="71" t="s">
        <v>680</v>
      </c>
      <c r="K48" s="71" t="s">
        <v>678</v>
      </c>
      <c r="L48" s="71">
        <v>10</v>
      </c>
      <c r="M48" s="72" t="s">
        <v>679</v>
      </c>
      <c r="N48" s="45">
        <v>9</v>
      </c>
      <c r="O48" s="73" t="str">
        <f>VLOOKUP(N48,'参加チーム名'!$B$5:$C$50,2,0)&amp;""</f>
        <v>千葉ドラーズ</v>
      </c>
    </row>
    <row r="49" spans="1:15" ht="15" customHeight="1">
      <c r="A49" s="60" t="s">
        <v>203</v>
      </c>
      <c r="B49" s="61" t="s">
        <v>302</v>
      </c>
      <c r="C49" s="63" t="s">
        <v>68</v>
      </c>
      <c r="D49" s="68">
        <v>0.704166666666666</v>
      </c>
      <c r="E49" s="45">
        <v>7</v>
      </c>
      <c r="F49" s="69" t="str">
        <f>VLOOKUP(E49,'参加チーム名'!$B$5:$C$50,2,0)&amp;""</f>
        <v>杉小キャイーンブラザーズ</v>
      </c>
      <c r="G49" s="70" t="s">
        <v>678</v>
      </c>
      <c r="H49" s="71">
        <v>9</v>
      </c>
      <c r="I49" s="71" t="s">
        <v>679</v>
      </c>
      <c r="J49" s="71" t="s">
        <v>680</v>
      </c>
      <c r="K49" s="71" t="s">
        <v>678</v>
      </c>
      <c r="L49" s="71">
        <v>11</v>
      </c>
      <c r="M49" s="72" t="s">
        <v>679</v>
      </c>
      <c r="N49" s="45">
        <v>10</v>
      </c>
      <c r="O49" s="73" t="str">
        <f>VLOOKUP(N49,'参加チーム名'!$B$5:$C$50,2,0)&amp;""</f>
        <v>東仙LSファイターズ</v>
      </c>
    </row>
    <row r="50" spans="1:15" ht="15" customHeight="1">
      <c r="A50" s="60" t="s">
        <v>204</v>
      </c>
      <c r="B50" s="61" t="s">
        <v>302</v>
      </c>
      <c r="C50" s="63" t="s">
        <v>69</v>
      </c>
      <c r="D50" s="68">
        <v>0.710416666666666</v>
      </c>
      <c r="E50" s="45">
        <v>8</v>
      </c>
      <c r="F50" s="69" t="str">
        <f>VLOOKUP(E50,'参加チーム名'!$B$5:$C$50,2,0)&amp;""</f>
        <v>NSOミラクルファイターズ</v>
      </c>
      <c r="G50" s="70" t="s">
        <v>678</v>
      </c>
      <c r="H50" s="71">
        <v>9</v>
      </c>
      <c r="I50" s="71" t="s">
        <v>679</v>
      </c>
      <c r="J50" s="71" t="s">
        <v>680</v>
      </c>
      <c r="K50" s="71" t="s">
        <v>678</v>
      </c>
      <c r="L50" s="71">
        <v>5</v>
      </c>
      <c r="M50" s="72" t="s">
        <v>679</v>
      </c>
      <c r="N50" s="45">
        <v>11</v>
      </c>
      <c r="O50" s="73" t="str">
        <f>VLOOKUP(N50,'参加チーム名'!$B$5:$C$50,2,0)&amp;""</f>
        <v>鹿島ドッジファイターズ</v>
      </c>
    </row>
    <row r="51" spans="1:15" ht="15" customHeight="1" thickBot="1">
      <c r="A51" s="60" t="s">
        <v>205</v>
      </c>
      <c r="B51" s="61" t="s">
        <v>302</v>
      </c>
      <c r="C51" s="80" t="s">
        <v>70</v>
      </c>
      <c r="D51" s="81">
        <v>0.716666666666666</v>
      </c>
      <c r="E51" s="10">
        <v>5</v>
      </c>
      <c r="F51" s="69" t="str">
        <f>VLOOKUP(E51,'参加チーム名'!$B$5:$C$50,2,0)&amp;""</f>
        <v>岩沼西ファイターズ</v>
      </c>
      <c r="G51" s="70" t="s">
        <v>678</v>
      </c>
      <c r="H51" s="71">
        <v>7</v>
      </c>
      <c r="I51" s="71" t="s">
        <v>679</v>
      </c>
      <c r="J51" s="71" t="s">
        <v>680</v>
      </c>
      <c r="K51" s="71" t="s">
        <v>678</v>
      </c>
      <c r="L51" s="71">
        <v>11</v>
      </c>
      <c r="M51" s="72" t="s">
        <v>679</v>
      </c>
      <c r="N51" s="10">
        <v>12</v>
      </c>
      <c r="O51" s="73" t="str">
        <f>VLOOKUP(N51,'参加チーム名'!$B$5:$C$50,2,0)&amp;""</f>
        <v>川越小ハリケーンズ</v>
      </c>
    </row>
    <row r="52" spans="3:15" ht="22.5" customHeight="1" thickBot="1">
      <c r="C52" s="202" t="s">
        <v>77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4"/>
    </row>
    <row r="53" spans="3:15" ht="16.5" customHeight="1">
      <c r="C53" s="205" t="s">
        <v>174</v>
      </c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3:15" ht="16.5" customHeight="1" thickBot="1"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3:15" ht="13.5" customHeight="1">
      <c r="C55" s="62"/>
      <c r="D55" s="209" t="s">
        <v>27</v>
      </c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10"/>
    </row>
    <row r="56" spans="3:15" ht="13.5" customHeight="1">
      <c r="C56" s="63"/>
      <c r="D56" s="211" t="s">
        <v>28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</row>
    <row r="57" spans="3:15" ht="13.5" customHeight="1">
      <c r="C57" s="63"/>
      <c r="D57" s="211" t="s">
        <v>29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</row>
    <row r="58" spans="3:15" ht="21.75" customHeight="1">
      <c r="C58" s="213" t="s">
        <v>30</v>
      </c>
      <c r="D58" s="193" t="s">
        <v>140</v>
      </c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215"/>
    </row>
    <row r="59" spans="3:15" ht="21.75" customHeight="1">
      <c r="C59" s="214"/>
      <c r="D59" s="216" t="s">
        <v>71</v>
      </c>
      <c r="E59" s="193" t="s">
        <v>72</v>
      </c>
      <c r="F59" s="194"/>
      <c r="G59" s="194"/>
      <c r="H59" s="194"/>
      <c r="I59" s="194"/>
      <c r="J59" s="194"/>
      <c r="K59" s="194"/>
      <c r="L59" s="194"/>
      <c r="M59" s="194"/>
      <c r="N59" s="194"/>
      <c r="O59" s="215"/>
    </row>
    <row r="60" spans="3:15" ht="27">
      <c r="C60" s="214"/>
      <c r="D60" s="217"/>
      <c r="E60" s="65" t="s">
        <v>641</v>
      </c>
      <c r="F60" s="66" t="s">
        <v>25</v>
      </c>
      <c r="G60" s="218" t="s">
        <v>73</v>
      </c>
      <c r="H60" s="219"/>
      <c r="I60" s="219"/>
      <c r="J60" s="219"/>
      <c r="K60" s="219"/>
      <c r="L60" s="219"/>
      <c r="M60" s="220"/>
      <c r="N60" s="65" t="s">
        <v>641</v>
      </c>
      <c r="O60" s="67" t="s">
        <v>25</v>
      </c>
    </row>
    <row r="61" spans="1:15" ht="15" customHeight="1">
      <c r="A61" s="60" t="s">
        <v>314</v>
      </c>
      <c r="B61" s="61" t="s">
        <v>303</v>
      </c>
      <c r="C61" s="63" t="s">
        <v>31</v>
      </c>
      <c r="D61" s="68">
        <v>0.4375</v>
      </c>
      <c r="E61" s="45">
        <v>9</v>
      </c>
      <c r="F61" s="69" t="str">
        <f>VLOOKUP(E61,'参加チーム名'!$B$5:$C$50,2,0)&amp;""</f>
        <v>千葉ドラーズ</v>
      </c>
      <c r="G61" s="70" t="s">
        <v>678</v>
      </c>
      <c r="H61" s="71">
        <v>9</v>
      </c>
      <c r="I61" s="71" t="s">
        <v>679</v>
      </c>
      <c r="J61" s="71" t="s">
        <v>680</v>
      </c>
      <c r="K61" s="71" t="s">
        <v>678</v>
      </c>
      <c r="L61" s="71">
        <v>6</v>
      </c>
      <c r="M61" s="72" t="s">
        <v>679</v>
      </c>
      <c r="N61" s="45">
        <v>13</v>
      </c>
      <c r="O61" s="73" t="str">
        <f>VLOOKUP(N61,'参加チーム名'!$B$5:$C$50,2,0)&amp;""</f>
        <v>GTO☆ASUCOME</v>
      </c>
    </row>
    <row r="62" spans="1:15" ht="15" customHeight="1">
      <c r="A62" s="60" t="s">
        <v>315</v>
      </c>
      <c r="B62" s="61" t="s">
        <v>303</v>
      </c>
      <c r="C62" s="63" t="s">
        <v>32</v>
      </c>
      <c r="D62" s="68">
        <v>0.44375</v>
      </c>
      <c r="E62" s="45">
        <v>10</v>
      </c>
      <c r="F62" s="69" t="str">
        <f>VLOOKUP(E62,'参加チーム名'!$B$5:$C$50,2,0)&amp;""</f>
        <v>東仙LSファイターズ</v>
      </c>
      <c r="G62" s="70" t="s">
        <v>678</v>
      </c>
      <c r="H62" s="71">
        <v>3</v>
      </c>
      <c r="I62" s="71" t="s">
        <v>679</v>
      </c>
      <c r="J62" s="71" t="s">
        <v>680</v>
      </c>
      <c r="K62" s="71" t="s">
        <v>678</v>
      </c>
      <c r="L62" s="71">
        <v>9</v>
      </c>
      <c r="M62" s="72" t="s">
        <v>679</v>
      </c>
      <c r="N62" s="45">
        <v>14</v>
      </c>
      <c r="O62" s="73" t="str">
        <f>VLOOKUP(N62,'参加チーム名'!$B$5:$C$50,2,0)&amp;""</f>
        <v>月見レッドアーマーズ</v>
      </c>
    </row>
    <row r="63" spans="1:15" ht="15" customHeight="1">
      <c r="A63" s="60" t="s">
        <v>206</v>
      </c>
      <c r="B63" s="61" t="s">
        <v>303</v>
      </c>
      <c r="C63" s="63" t="s">
        <v>33</v>
      </c>
      <c r="D63" s="68">
        <v>0.45</v>
      </c>
      <c r="E63" s="45">
        <v>11</v>
      </c>
      <c r="F63" s="69" t="str">
        <f>VLOOKUP(E63,'参加チーム名'!$B$5:$C$50,2,0)&amp;""</f>
        <v>鹿島ドッジファイターズ</v>
      </c>
      <c r="G63" s="70" t="s">
        <v>678</v>
      </c>
      <c r="H63" s="71">
        <v>5</v>
      </c>
      <c r="I63" s="71" t="s">
        <v>679</v>
      </c>
      <c r="J63" s="71" t="s">
        <v>680</v>
      </c>
      <c r="K63" s="71" t="s">
        <v>678</v>
      </c>
      <c r="L63" s="71">
        <v>11</v>
      </c>
      <c r="M63" s="72" t="s">
        <v>679</v>
      </c>
      <c r="N63" s="45">
        <v>15</v>
      </c>
      <c r="O63" s="73" t="str">
        <f>VLOOKUP(N63,'参加チーム名'!$B$5:$C$50,2,0)&amp;""</f>
        <v>大衡ファイターズ</v>
      </c>
    </row>
    <row r="64" spans="1:15" ht="15" customHeight="1">
      <c r="A64" s="60" t="s">
        <v>207</v>
      </c>
      <c r="B64" s="61" t="s">
        <v>303</v>
      </c>
      <c r="C64" s="63" t="s">
        <v>34</v>
      </c>
      <c r="D64" s="68">
        <v>0.45625</v>
      </c>
      <c r="E64" s="45">
        <v>12</v>
      </c>
      <c r="F64" s="69" t="str">
        <f>VLOOKUP(E64,'参加チーム名'!$B$5:$C$50,2,0)&amp;""</f>
        <v>川越小ハリケーンズ</v>
      </c>
      <c r="G64" s="70" t="s">
        <v>678</v>
      </c>
      <c r="H64" s="71">
        <v>5</v>
      </c>
      <c r="I64" s="71" t="s">
        <v>679</v>
      </c>
      <c r="J64" s="71" t="s">
        <v>680</v>
      </c>
      <c r="K64" s="71" t="s">
        <v>678</v>
      </c>
      <c r="L64" s="71">
        <v>8</v>
      </c>
      <c r="M64" s="72" t="s">
        <v>679</v>
      </c>
      <c r="N64" s="45">
        <v>16</v>
      </c>
      <c r="O64" s="73" t="str">
        <f>VLOOKUP(N64,'参加チーム名'!$B$5:$C$50,2,0)&amp;""</f>
        <v>バイオレンス国田</v>
      </c>
    </row>
    <row r="65" spans="1:15" ht="15" customHeight="1">
      <c r="A65" s="60" t="s">
        <v>208</v>
      </c>
      <c r="B65" s="61" t="s">
        <v>303</v>
      </c>
      <c r="C65" s="63" t="s">
        <v>35</v>
      </c>
      <c r="D65" s="68">
        <v>0.4625</v>
      </c>
      <c r="E65" s="45">
        <v>9</v>
      </c>
      <c r="F65" s="69" t="str">
        <f>VLOOKUP(E65,'参加チーム名'!$B$5:$C$50,2,0)&amp;""</f>
        <v>千葉ドラーズ</v>
      </c>
      <c r="G65" s="70" t="s">
        <v>678</v>
      </c>
      <c r="H65" s="71">
        <v>9</v>
      </c>
      <c r="I65" s="71" t="s">
        <v>679</v>
      </c>
      <c r="J65" s="71" t="s">
        <v>680</v>
      </c>
      <c r="K65" s="71" t="s">
        <v>678</v>
      </c>
      <c r="L65" s="71">
        <v>6</v>
      </c>
      <c r="M65" s="72" t="s">
        <v>679</v>
      </c>
      <c r="N65" s="45">
        <v>14</v>
      </c>
      <c r="O65" s="73" t="str">
        <f>VLOOKUP(N65,'参加チーム名'!$B$5:$C$50,2,0)&amp;""</f>
        <v>月見レッドアーマーズ</v>
      </c>
    </row>
    <row r="66" spans="1:15" ht="15" customHeight="1">
      <c r="A66" s="60" t="s">
        <v>209</v>
      </c>
      <c r="B66" s="61" t="s">
        <v>303</v>
      </c>
      <c r="C66" s="63" t="s">
        <v>36</v>
      </c>
      <c r="D66" s="68">
        <v>0.46875</v>
      </c>
      <c r="E66" s="45">
        <v>10</v>
      </c>
      <c r="F66" s="69" t="str">
        <f>VLOOKUP(E66,'参加チーム名'!$B$5:$C$50,2,0)&amp;""</f>
        <v>東仙LSファイターズ</v>
      </c>
      <c r="G66" s="70" t="s">
        <v>678</v>
      </c>
      <c r="H66" s="71">
        <v>4</v>
      </c>
      <c r="I66" s="71" t="s">
        <v>679</v>
      </c>
      <c r="J66" s="71" t="s">
        <v>680</v>
      </c>
      <c r="K66" s="71" t="s">
        <v>678</v>
      </c>
      <c r="L66" s="71">
        <v>10</v>
      </c>
      <c r="M66" s="72" t="s">
        <v>679</v>
      </c>
      <c r="N66" s="45">
        <v>15</v>
      </c>
      <c r="O66" s="73" t="str">
        <f>VLOOKUP(N66,'参加チーム名'!$B$5:$C$50,2,0)&amp;""</f>
        <v>大衡ファイターズ</v>
      </c>
    </row>
    <row r="67" spans="1:15" ht="15" customHeight="1">
      <c r="A67" s="60" t="s">
        <v>210</v>
      </c>
      <c r="B67" s="61" t="s">
        <v>303</v>
      </c>
      <c r="C67" s="63" t="s">
        <v>37</v>
      </c>
      <c r="D67" s="68">
        <v>0.475</v>
      </c>
      <c r="E67" s="45">
        <v>11</v>
      </c>
      <c r="F67" s="69" t="str">
        <f>VLOOKUP(E67,'参加チーム名'!$B$5:$C$50,2,0)&amp;""</f>
        <v>鹿島ドッジファイターズ</v>
      </c>
      <c r="G67" s="70" t="s">
        <v>678</v>
      </c>
      <c r="H67" s="71">
        <v>1</v>
      </c>
      <c r="I67" s="71" t="s">
        <v>679</v>
      </c>
      <c r="J67" s="71" t="s">
        <v>680</v>
      </c>
      <c r="K67" s="71" t="s">
        <v>678</v>
      </c>
      <c r="L67" s="71">
        <v>11</v>
      </c>
      <c r="M67" s="72" t="s">
        <v>679</v>
      </c>
      <c r="N67" s="45">
        <v>16</v>
      </c>
      <c r="O67" s="73" t="str">
        <f>VLOOKUP(N67,'参加チーム名'!$B$5:$C$50,2,0)&amp;""</f>
        <v>バイオレンス国田</v>
      </c>
    </row>
    <row r="68" spans="1:15" ht="15" customHeight="1">
      <c r="A68" s="60" t="s">
        <v>211</v>
      </c>
      <c r="B68" s="61" t="s">
        <v>303</v>
      </c>
      <c r="C68" s="63" t="s">
        <v>38</v>
      </c>
      <c r="D68" s="68">
        <v>0.48125</v>
      </c>
      <c r="E68" s="45">
        <v>12</v>
      </c>
      <c r="F68" s="69" t="str">
        <f>VLOOKUP(E68,'参加チーム名'!$B$5:$C$50,2,0)&amp;""</f>
        <v>川越小ハリケーンズ</v>
      </c>
      <c r="G68" s="70" t="s">
        <v>678</v>
      </c>
      <c r="H68" s="71">
        <v>9</v>
      </c>
      <c r="I68" s="71" t="s">
        <v>679</v>
      </c>
      <c r="J68" s="71" t="s">
        <v>680</v>
      </c>
      <c r="K68" s="71" t="s">
        <v>678</v>
      </c>
      <c r="L68" s="71">
        <v>7</v>
      </c>
      <c r="M68" s="72" t="s">
        <v>679</v>
      </c>
      <c r="N68" s="45">
        <v>13</v>
      </c>
      <c r="O68" s="73" t="str">
        <f>VLOOKUP(N68,'参加チーム名'!$B$5:$C$50,2,0)&amp;""</f>
        <v>GTO☆ASUCOME</v>
      </c>
    </row>
    <row r="69" spans="1:15" ht="15" customHeight="1">
      <c r="A69" s="60" t="s">
        <v>212</v>
      </c>
      <c r="B69" s="61" t="s">
        <v>303</v>
      </c>
      <c r="C69" s="63" t="s">
        <v>39</v>
      </c>
      <c r="D69" s="68">
        <v>0.4875</v>
      </c>
      <c r="E69" s="45">
        <v>9</v>
      </c>
      <c r="F69" s="69" t="str">
        <f>VLOOKUP(E69,'参加チーム名'!$B$5:$C$50,2,0)&amp;""</f>
        <v>千葉ドラーズ</v>
      </c>
      <c r="G69" s="70" t="s">
        <v>678</v>
      </c>
      <c r="H69" s="71">
        <v>11</v>
      </c>
      <c r="I69" s="71" t="s">
        <v>679</v>
      </c>
      <c r="J69" s="71" t="s">
        <v>680</v>
      </c>
      <c r="K69" s="71" t="s">
        <v>678</v>
      </c>
      <c r="L69" s="71">
        <v>5</v>
      </c>
      <c r="M69" s="72" t="s">
        <v>679</v>
      </c>
      <c r="N69" s="45">
        <v>15</v>
      </c>
      <c r="O69" s="73" t="str">
        <f>VLOOKUP(N69,'参加チーム名'!$B$5:$C$50,2,0)&amp;""</f>
        <v>大衡ファイターズ</v>
      </c>
    </row>
    <row r="70" spans="1:15" ht="15" customHeight="1">
      <c r="A70" s="60" t="s">
        <v>213</v>
      </c>
      <c r="B70" s="61" t="s">
        <v>303</v>
      </c>
      <c r="C70" s="63" t="s">
        <v>40</v>
      </c>
      <c r="D70" s="68">
        <v>0.49375</v>
      </c>
      <c r="E70" s="45">
        <v>10</v>
      </c>
      <c r="F70" s="69" t="str">
        <f>VLOOKUP(E70,'参加チーム名'!$B$5:$C$50,2,0)&amp;""</f>
        <v>東仙LSファイターズ</v>
      </c>
      <c r="G70" s="70" t="s">
        <v>678</v>
      </c>
      <c r="H70" s="71">
        <v>3</v>
      </c>
      <c r="I70" s="71" t="s">
        <v>679</v>
      </c>
      <c r="J70" s="71" t="s">
        <v>680</v>
      </c>
      <c r="K70" s="71" t="s">
        <v>678</v>
      </c>
      <c r="L70" s="71">
        <v>11</v>
      </c>
      <c r="M70" s="72" t="s">
        <v>679</v>
      </c>
      <c r="N70" s="45">
        <v>16</v>
      </c>
      <c r="O70" s="73" t="str">
        <f>VLOOKUP(N70,'参加チーム名'!$B$5:$C$50,2,0)&amp;""</f>
        <v>バイオレンス国田</v>
      </c>
    </row>
    <row r="71" spans="1:15" ht="15" customHeight="1">
      <c r="A71" s="60" t="s">
        <v>214</v>
      </c>
      <c r="B71" s="61" t="s">
        <v>303</v>
      </c>
      <c r="C71" s="63" t="s">
        <v>41</v>
      </c>
      <c r="D71" s="68">
        <v>0.5</v>
      </c>
      <c r="E71" s="45">
        <v>11</v>
      </c>
      <c r="F71" s="69" t="str">
        <f>VLOOKUP(E71,'参加チーム名'!$B$5:$C$50,2,0)&amp;""</f>
        <v>鹿島ドッジファイターズ</v>
      </c>
      <c r="G71" s="70" t="s">
        <v>678</v>
      </c>
      <c r="H71" s="71">
        <v>6</v>
      </c>
      <c r="I71" s="71" t="s">
        <v>679</v>
      </c>
      <c r="J71" s="71" t="s">
        <v>680</v>
      </c>
      <c r="K71" s="71" t="s">
        <v>678</v>
      </c>
      <c r="L71" s="71">
        <v>10</v>
      </c>
      <c r="M71" s="72" t="s">
        <v>679</v>
      </c>
      <c r="N71" s="45">
        <v>13</v>
      </c>
      <c r="O71" s="73" t="str">
        <f>VLOOKUP(N71,'参加チーム名'!$B$5:$C$50,2,0)&amp;""</f>
        <v>GTO☆ASUCOME</v>
      </c>
    </row>
    <row r="72" spans="1:15" ht="15" customHeight="1">
      <c r="A72" s="60" t="s">
        <v>215</v>
      </c>
      <c r="B72" s="61" t="s">
        <v>303</v>
      </c>
      <c r="C72" s="74" t="s">
        <v>42</v>
      </c>
      <c r="D72" s="75">
        <v>0.50625</v>
      </c>
      <c r="E72" s="76">
        <v>12</v>
      </c>
      <c r="F72" s="69" t="str">
        <f>VLOOKUP(E72,'参加チーム名'!$B$5:$C$50,2,0)&amp;""</f>
        <v>川越小ハリケーンズ</v>
      </c>
      <c r="G72" s="70" t="s">
        <v>678</v>
      </c>
      <c r="H72" s="71">
        <v>10</v>
      </c>
      <c r="I72" s="71" t="s">
        <v>679</v>
      </c>
      <c r="J72" s="71" t="s">
        <v>680</v>
      </c>
      <c r="K72" s="71" t="s">
        <v>678</v>
      </c>
      <c r="L72" s="71">
        <v>2</v>
      </c>
      <c r="M72" s="72" t="s">
        <v>679</v>
      </c>
      <c r="N72" s="76">
        <v>14</v>
      </c>
      <c r="O72" s="73" t="str">
        <f>VLOOKUP(N72,'参加チーム名'!$B$5:$C$50,2,0)&amp;""</f>
        <v>月見レッドアーマーズ</v>
      </c>
    </row>
    <row r="73" spans="3:15" ht="15" customHeight="1">
      <c r="C73" s="198" t="s">
        <v>75</v>
      </c>
      <c r="D73" s="199"/>
      <c r="E73" s="199"/>
      <c r="F73" s="199"/>
      <c r="G73" s="200"/>
      <c r="H73" s="200"/>
      <c r="I73" s="200"/>
      <c r="J73" s="200"/>
      <c r="K73" s="200"/>
      <c r="L73" s="200"/>
      <c r="M73" s="200"/>
      <c r="N73" s="199"/>
      <c r="O73" s="201"/>
    </row>
    <row r="74" spans="1:15" ht="15" customHeight="1">
      <c r="A74" s="60" t="s">
        <v>316</v>
      </c>
      <c r="B74" s="61" t="s">
        <v>303</v>
      </c>
      <c r="C74" s="64" t="s">
        <v>43</v>
      </c>
      <c r="D74" s="78">
        <v>0.5347222222222222</v>
      </c>
      <c r="E74" s="79">
        <v>9</v>
      </c>
      <c r="F74" s="69" t="str">
        <f>VLOOKUP(E74,'参加チーム名'!$B$5:$C$50,2,0)&amp;""</f>
        <v>千葉ドラーズ</v>
      </c>
      <c r="G74" s="70" t="s">
        <v>678</v>
      </c>
      <c r="H74" s="71">
        <v>7</v>
      </c>
      <c r="I74" s="71" t="s">
        <v>679</v>
      </c>
      <c r="J74" s="71" t="s">
        <v>680</v>
      </c>
      <c r="K74" s="71" t="s">
        <v>678</v>
      </c>
      <c r="L74" s="71">
        <v>11</v>
      </c>
      <c r="M74" s="72" t="s">
        <v>679</v>
      </c>
      <c r="N74" s="79">
        <v>16</v>
      </c>
      <c r="O74" s="73" t="str">
        <f>VLOOKUP(N74,'参加チーム名'!$B$5:$C$50,2,0)&amp;""</f>
        <v>バイオレンス国田</v>
      </c>
    </row>
    <row r="75" spans="1:15" ht="15" customHeight="1">
      <c r="A75" s="60" t="s">
        <v>317</v>
      </c>
      <c r="B75" s="61" t="s">
        <v>303</v>
      </c>
      <c r="C75" s="63" t="s">
        <v>44</v>
      </c>
      <c r="D75" s="68">
        <v>0.5409722222222222</v>
      </c>
      <c r="E75" s="45">
        <v>10</v>
      </c>
      <c r="F75" s="69" t="str">
        <f>VLOOKUP(E75,'参加チーム名'!$B$5:$C$50,2,0)&amp;""</f>
        <v>東仙LSファイターズ</v>
      </c>
      <c r="G75" s="70" t="s">
        <v>678</v>
      </c>
      <c r="H75" s="71">
        <v>2</v>
      </c>
      <c r="I75" s="71" t="s">
        <v>679</v>
      </c>
      <c r="J75" s="71" t="s">
        <v>680</v>
      </c>
      <c r="K75" s="71" t="s">
        <v>678</v>
      </c>
      <c r="L75" s="71">
        <v>11</v>
      </c>
      <c r="M75" s="72" t="s">
        <v>679</v>
      </c>
      <c r="N75" s="45">
        <v>13</v>
      </c>
      <c r="O75" s="73" t="str">
        <f>VLOOKUP(N75,'参加チーム名'!$B$5:$C$50,2,0)&amp;""</f>
        <v>GTO☆ASUCOME</v>
      </c>
    </row>
    <row r="76" spans="1:15" ht="15" customHeight="1">
      <c r="A76" s="60" t="s">
        <v>216</v>
      </c>
      <c r="B76" s="61" t="s">
        <v>303</v>
      </c>
      <c r="C76" s="63" t="s">
        <v>45</v>
      </c>
      <c r="D76" s="68">
        <v>0.547222222222222</v>
      </c>
      <c r="E76" s="45">
        <v>11</v>
      </c>
      <c r="F76" s="69" t="str">
        <f>VLOOKUP(E76,'参加チーム名'!$B$5:$C$50,2,0)&amp;""</f>
        <v>鹿島ドッジファイターズ</v>
      </c>
      <c r="G76" s="70" t="s">
        <v>678</v>
      </c>
      <c r="H76" s="71">
        <v>6</v>
      </c>
      <c r="I76" s="71" t="s">
        <v>679</v>
      </c>
      <c r="J76" s="71" t="s">
        <v>680</v>
      </c>
      <c r="K76" s="71" t="s">
        <v>678</v>
      </c>
      <c r="L76" s="71">
        <v>10</v>
      </c>
      <c r="M76" s="72" t="s">
        <v>679</v>
      </c>
      <c r="N76" s="45">
        <v>14</v>
      </c>
      <c r="O76" s="73" t="str">
        <f>VLOOKUP(N76,'参加チーム名'!$B$5:$C$50,2,0)&amp;""</f>
        <v>月見レッドアーマーズ</v>
      </c>
    </row>
    <row r="77" spans="1:15" ht="15" customHeight="1">
      <c r="A77" s="60" t="s">
        <v>217</v>
      </c>
      <c r="B77" s="61" t="s">
        <v>303</v>
      </c>
      <c r="C77" s="63" t="s">
        <v>46</v>
      </c>
      <c r="D77" s="68">
        <v>0.553472222222222</v>
      </c>
      <c r="E77" s="45">
        <v>12</v>
      </c>
      <c r="F77" s="69" t="str">
        <f>VLOOKUP(E77,'参加チーム名'!$B$5:$C$50,2,0)&amp;""</f>
        <v>川越小ハリケーンズ</v>
      </c>
      <c r="G77" s="70" t="s">
        <v>678</v>
      </c>
      <c r="H77" s="71">
        <v>9</v>
      </c>
      <c r="I77" s="71" t="s">
        <v>679</v>
      </c>
      <c r="J77" s="71" t="s">
        <v>680</v>
      </c>
      <c r="K77" s="71" t="s">
        <v>678</v>
      </c>
      <c r="L77" s="71">
        <v>6</v>
      </c>
      <c r="M77" s="72" t="s">
        <v>679</v>
      </c>
      <c r="N77" s="45">
        <v>15</v>
      </c>
      <c r="O77" s="73" t="str">
        <f>VLOOKUP(N77,'参加チーム名'!$B$5:$C$50,2,0)&amp;""</f>
        <v>大衡ファイターズ</v>
      </c>
    </row>
    <row r="78" spans="1:15" ht="15" customHeight="1">
      <c r="A78" s="60" t="s">
        <v>218</v>
      </c>
      <c r="B78" s="61" t="s">
        <v>303</v>
      </c>
      <c r="C78" s="63" t="s">
        <v>47</v>
      </c>
      <c r="D78" s="68">
        <v>0.559722222222222</v>
      </c>
      <c r="E78" s="45">
        <v>5</v>
      </c>
      <c r="F78" s="69" t="str">
        <f>VLOOKUP(E78,'参加チーム名'!$B$5:$C$50,2,0)&amp;""</f>
        <v>岩沼西ファイターズ</v>
      </c>
      <c r="G78" s="70" t="s">
        <v>678</v>
      </c>
      <c r="H78" s="71">
        <v>8</v>
      </c>
      <c r="I78" s="71" t="s">
        <v>679</v>
      </c>
      <c r="J78" s="71" t="s">
        <v>680</v>
      </c>
      <c r="K78" s="71" t="s">
        <v>678</v>
      </c>
      <c r="L78" s="71">
        <v>7</v>
      </c>
      <c r="M78" s="72" t="s">
        <v>679</v>
      </c>
      <c r="N78" s="45">
        <v>13</v>
      </c>
      <c r="O78" s="73" t="str">
        <f>VLOOKUP(N78,'参加チーム名'!$B$5:$C$50,2,0)&amp;""</f>
        <v>GTO☆ASUCOME</v>
      </c>
    </row>
    <row r="79" spans="1:15" ht="15" customHeight="1">
      <c r="A79" s="60" t="s">
        <v>219</v>
      </c>
      <c r="B79" s="61" t="s">
        <v>303</v>
      </c>
      <c r="C79" s="63" t="s">
        <v>48</v>
      </c>
      <c r="D79" s="68">
        <v>0.565972222222222</v>
      </c>
      <c r="E79" s="45">
        <v>6</v>
      </c>
      <c r="F79" s="69" t="str">
        <f>VLOOKUP(E79,'参加チーム名'!$B$5:$C$50,2,0)&amp;""</f>
        <v>浜田フェニックス</v>
      </c>
      <c r="G79" s="70" t="s">
        <v>678</v>
      </c>
      <c r="H79" s="71">
        <v>6</v>
      </c>
      <c r="I79" s="71" t="s">
        <v>679</v>
      </c>
      <c r="J79" s="71" t="s">
        <v>680</v>
      </c>
      <c r="K79" s="71" t="s">
        <v>678</v>
      </c>
      <c r="L79" s="71">
        <v>9</v>
      </c>
      <c r="M79" s="72" t="s">
        <v>679</v>
      </c>
      <c r="N79" s="45">
        <v>14</v>
      </c>
      <c r="O79" s="73" t="str">
        <f>VLOOKUP(N79,'参加チーム名'!$B$5:$C$50,2,0)&amp;""</f>
        <v>月見レッドアーマーズ</v>
      </c>
    </row>
    <row r="80" spans="1:15" ht="15" customHeight="1">
      <c r="A80" s="60" t="s">
        <v>220</v>
      </c>
      <c r="B80" s="61" t="s">
        <v>303</v>
      </c>
      <c r="C80" s="63" t="s">
        <v>49</v>
      </c>
      <c r="D80" s="68">
        <v>0.572222222222222</v>
      </c>
      <c r="E80" s="45">
        <v>7</v>
      </c>
      <c r="F80" s="69" t="str">
        <f>VLOOKUP(E80,'参加チーム名'!$B$5:$C$50,2,0)&amp;""</f>
        <v>杉小キャイーンブラザーズ</v>
      </c>
      <c r="G80" s="70" t="s">
        <v>678</v>
      </c>
      <c r="H80" s="71">
        <v>6</v>
      </c>
      <c r="I80" s="71" t="s">
        <v>679</v>
      </c>
      <c r="J80" s="71" t="s">
        <v>680</v>
      </c>
      <c r="K80" s="71" t="s">
        <v>678</v>
      </c>
      <c r="L80" s="71">
        <v>10</v>
      </c>
      <c r="M80" s="72" t="s">
        <v>679</v>
      </c>
      <c r="N80" s="45">
        <v>15</v>
      </c>
      <c r="O80" s="73" t="str">
        <f>VLOOKUP(N80,'参加チーム名'!$B$5:$C$50,2,0)&amp;""</f>
        <v>大衡ファイターズ</v>
      </c>
    </row>
    <row r="81" spans="1:15" ht="15" customHeight="1">
      <c r="A81" s="60" t="s">
        <v>221</v>
      </c>
      <c r="B81" s="61" t="s">
        <v>303</v>
      </c>
      <c r="C81" s="63" t="s">
        <v>50</v>
      </c>
      <c r="D81" s="68">
        <v>0.578472222222222</v>
      </c>
      <c r="E81" s="45">
        <v>8</v>
      </c>
      <c r="F81" s="69" t="str">
        <f>VLOOKUP(E81,'参加チーム名'!$B$5:$C$50,2,0)&amp;""</f>
        <v>NSOミラクルファイターズ</v>
      </c>
      <c r="G81" s="70" t="s">
        <v>678</v>
      </c>
      <c r="H81" s="71">
        <v>6</v>
      </c>
      <c r="I81" s="71" t="s">
        <v>679</v>
      </c>
      <c r="J81" s="71" t="s">
        <v>680</v>
      </c>
      <c r="K81" s="71" t="s">
        <v>678</v>
      </c>
      <c r="L81" s="71">
        <v>10</v>
      </c>
      <c r="M81" s="72" t="s">
        <v>679</v>
      </c>
      <c r="N81" s="45">
        <v>16</v>
      </c>
      <c r="O81" s="73" t="str">
        <f>VLOOKUP(N81,'参加チーム名'!$B$5:$C$50,2,0)&amp;""</f>
        <v>バイオレンス国田</v>
      </c>
    </row>
    <row r="82" spans="1:15" ht="15" customHeight="1">
      <c r="A82" s="60" t="s">
        <v>222</v>
      </c>
      <c r="B82" s="61" t="s">
        <v>303</v>
      </c>
      <c r="C82" s="63" t="s">
        <v>51</v>
      </c>
      <c r="D82" s="68">
        <v>0.584722222222222</v>
      </c>
      <c r="E82" s="45">
        <v>5</v>
      </c>
      <c r="F82" s="69" t="str">
        <f>VLOOKUP(E82,'参加チーム名'!$B$5:$C$50,2,0)&amp;""</f>
        <v>岩沼西ファイターズ</v>
      </c>
      <c r="G82" s="70" t="s">
        <v>678</v>
      </c>
      <c r="H82" s="71">
        <v>5</v>
      </c>
      <c r="I82" s="71" t="s">
        <v>679</v>
      </c>
      <c r="J82" s="71" t="s">
        <v>680</v>
      </c>
      <c r="K82" s="71" t="s">
        <v>678</v>
      </c>
      <c r="L82" s="71">
        <v>9</v>
      </c>
      <c r="M82" s="72" t="s">
        <v>679</v>
      </c>
      <c r="N82" s="45">
        <v>14</v>
      </c>
      <c r="O82" s="73" t="str">
        <f>VLOOKUP(N82,'参加チーム名'!$B$5:$C$50,2,0)&amp;""</f>
        <v>月見レッドアーマーズ</v>
      </c>
    </row>
    <row r="83" spans="1:15" ht="15" customHeight="1">
      <c r="A83" s="60" t="s">
        <v>223</v>
      </c>
      <c r="B83" s="61" t="s">
        <v>303</v>
      </c>
      <c r="C83" s="63" t="s">
        <v>52</v>
      </c>
      <c r="D83" s="68">
        <v>0.590972222222222</v>
      </c>
      <c r="E83" s="45">
        <v>6</v>
      </c>
      <c r="F83" s="69" t="str">
        <f>VLOOKUP(E83,'参加チーム名'!$B$5:$C$50,2,0)&amp;""</f>
        <v>浜田フェニックス</v>
      </c>
      <c r="G83" s="70" t="s">
        <v>678</v>
      </c>
      <c r="H83" s="71">
        <v>4</v>
      </c>
      <c r="I83" s="71" t="s">
        <v>679</v>
      </c>
      <c r="J83" s="71" t="s">
        <v>680</v>
      </c>
      <c r="K83" s="71" t="s">
        <v>678</v>
      </c>
      <c r="L83" s="71">
        <v>10</v>
      </c>
      <c r="M83" s="72" t="s">
        <v>679</v>
      </c>
      <c r="N83" s="45">
        <v>15</v>
      </c>
      <c r="O83" s="73" t="str">
        <f>VLOOKUP(N83,'参加チーム名'!$B$5:$C$50,2,0)&amp;""</f>
        <v>大衡ファイターズ</v>
      </c>
    </row>
    <row r="84" spans="3:15" ht="15" customHeight="1">
      <c r="C84" s="198" t="s">
        <v>82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201"/>
    </row>
    <row r="85" spans="1:15" ht="15" customHeight="1">
      <c r="A85" s="60" t="s">
        <v>318</v>
      </c>
      <c r="B85" s="61" t="s">
        <v>303</v>
      </c>
      <c r="C85" s="63" t="s">
        <v>53</v>
      </c>
      <c r="D85" s="68">
        <v>0.6041666666666666</v>
      </c>
      <c r="E85" s="45">
        <v>7</v>
      </c>
      <c r="F85" s="69" t="str">
        <f>VLOOKUP(E85,'参加チーム名'!$B$5:$C$50,2,0)&amp;""</f>
        <v>杉小キャイーンブラザーズ</v>
      </c>
      <c r="G85" s="70" t="s">
        <v>678</v>
      </c>
      <c r="H85" s="71">
        <v>6</v>
      </c>
      <c r="I85" s="71" t="s">
        <v>679</v>
      </c>
      <c r="J85" s="71" t="s">
        <v>680</v>
      </c>
      <c r="K85" s="71" t="s">
        <v>678</v>
      </c>
      <c r="L85" s="71">
        <v>9</v>
      </c>
      <c r="M85" s="72" t="s">
        <v>679</v>
      </c>
      <c r="N85" s="45">
        <v>16</v>
      </c>
      <c r="O85" s="73" t="str">
        <f>VLOOKUP(N85,'参加チーム名'!$B$5:$C$50,2,0)&amp;""</f>
        <v>バイオレンス国田</v>
      </c>
    </row>
    <row r="86" spans="1:15" ht="15" customHeight="1">
      <c r="A86" s="60" t="s">
        <v>319</v>
      </c>
      <c r="B86" s="61" t="s">
        <v>303</v>
      </c>
      <c r="C86" s="63" t="s">
        <v>54</v>
      </c>
      <c r="D86" s="68">
        <v>0.6104166666666667</v>
      </c>
      <c r="E86" s="45">
        <v>8</v>
      </c>
      <c r="F86" s="69" t="str">
        <f>VLOOKUP(E86,'参加チーム名'!$B$5:$C$50,2,0)&amp;""</f>
        <v>NSOミラクルファイターズ</v>
      </c>
      <c r="G86" s="70" t="s">
        <v>678</v>
      </c>
      <c r="H86" s="71">
        <v>3</v>
      </c>
      <c r="I86" s="71" t="s">
        <v>679</v>
      </c>
      <c r="J86" s="71" t="s">
        <v>680</v>
      </c>
      <c r="K86" s="71" t="s">
        <v>678</v>
      </c>
      <c r="L86" s="71">
        <v>9</v>
      </c>
      <c r="M86" s="72" t="s">
        <v>679</v>
      </c>
      <c r="N86" s="72">
        <v>13</v>
      </c>
      <c r="O86" s="73" t="str">
        <f>VLOOKUP(N86,'参加チーム名'!$B$5:$C$50,2,0)&amp;""</f>
        <v>GTO☆ASUCOME</v>
      </c>
    </row>
    <row r="87" spans="1:15" ht="15" customHeight="1">
      <c r="A87" s="60" t="s">
        <v>224</v>
      </c>
      <c r="B87" s="61" t="s">
        <v>303</v>
      </c>
      <c r="C87" s="64" t="s">
        <v>55</v>
      </c>
      <c r="D87" s="78">
        <v>0.616666666666667</v>
      </c>
      <c r="E87" s="79">
        <v>5</v>
      </c>
      <c r="F87" s="69" t="str">
        <f>VLOOKUP(E87,'参加チーム名'!$B$5:$C$50,2,0)&amp;""</f>
        <v>岩沼西ファイターズ</v>
      </c>
      <c r="G87" s="70" t="s">
        <v>678</v>
      </c>
      <c r="H87" s="71">
        <v>11</v>
      </c>
      <c r="I87" s="71" t="s">
        <v>679</v>
      </c>
      <c r="J87" s="71" t="s">
        <v>680</v>
      </c>
      <c r="K87" s="71" t="s">
        <v>678</v>
      </c>
      <c r="L87" s="71">
        <v>5</v>
      </c>
      <c r="M87" s="72" t="s">
        <v>679</v>
      </c>
      <c r="N87" s="79">
        <v>15</v>
      </c>
      <c r="O87" s="73" t="str">
        <f>VLOOKUP(N87,'参加チーム名'!$B$5:$C$50,2,0)&amp;""</f>
        <v>大衡ファイターズ</v>
      </c>
    </row>
    <row r="88" spans="1:15" ht="15" customHeight="1">
      <c r="A88" s="60" t="s">
        <v>225</v>
      </c>
      <c r="B88" s="61" t="s">
        <v>303</v>
      </c>
      <c r="C88" s="63" t="s">
        <v>56</v>
      </c>
      <c r="D88" s="75">
        <v>0.622916666666667</v>
      </c>
      <c r="E88" s="45">
        <v>6</v>
      </c>
      <c r="F88" s="69" t="str">
        <f>VLOOKUP(E88,'参加チーム名'!$B$5:$C$50,2,0)&amp;""</f>
        <v>浜田フェニックス</v>
      </c>
      <c r="G88" s="70" t="s">
        <v>678</v>
      </c>
      <c r="H88" s="71">
        <v>5</v>
      </c>
      <c r="I88" s="71" t="s">
        <v>679</v>
      </c>
      <c r="J88" s="71" t="s">
        <v>680</v>
      </c>
      <c r="K88" s="71" t="s">
        <v>678</v>
      </c>
      <c r="L88" s="71">
        <v>9</v>
      </c>
      <c r="M88" s="72" t="s">
        <v>679</v>
      </c>
      <c r="N88" s="45">
        <v>16</v>
      </c>
      <c r="O88" s="73" t="str">
        <f>VLOOKUP(N88,'参加チーム名'!$B$5:$C$50,2,0)&amp;""</f>
        <v>バイオレンス国田</v>
      </c>
    </row>
    <row r="89" spans="1:15" ht="15" customHeight="1">
      <c r="A89" s="60" t="s">
        <v>226</v>
      </c>
      <c r="B89" s="61" t="s">
        <v>303</v>
      </c>
      <c r="C89" s="63" t="s">
        <v>57</v>
      </c>
      <c r="D89" s="68">
        <v>0.629166666666667</v>
      </c>
      <c r="E89" s="45">
        <v>7</v>
      </c>
      <c r="F89" s="69" t="str">
        <f>VLOOKUP(E89,'参加チーム名'!$B$5:$C$50,2,0)&amp;""</f>
        <v>杉小キャイーンブラザーズ</v>
      </c>
      <c r="G89" s="70" t="s">
        <v>678</v>
      </c>
      <c r="H89" s="71">
        <v>7</v>
      </c>
      <c r="I89" s="71" t="s">
        <v>679</v>
      </c>
      <c r="J89" s="71" t="s">
        <v>680</v>
      </c>
      <c r="K89" s="71" t="s">
        <v>678</v>
      </c>
      <c r="L89" s="71">
        <v>8</v>
      </c>
      <c r="M89" s="72" t="s">
        <v>679</v>
      </c>
      <c r="N89" s="45">
        <v>13</v>
      </c>
      <c r="O89" s="73" t="str">
        <f>VLOOKUP(N89,'参加チーム名'!$B$5:$C$50,2,0)&amp;""</f>
        <v>GTO☆ASUCOME</v>
      </c>
    </row>
    <row r="90" spans="1:15" ht="15" customHeight="1">
      <c r="A90" s="60" t="s">
        <v>227</v>
      </c>
      <c r="B90" s="61" t="s">
        <v>303</v>
      </c>
      <c r="C90" s="63" t="s">
        <v>58</v>
      </c>
      <c r="D90" s="75">
        <v>0.635416666666667</v>
      </c>
      <c r="E90" s="45">
        <v>8</v>
      </c>
      <c r="F90" s="69" t="str">
        <f>VLOOKUP(E90,'参加チーム名'!$B$5:$C$50,2,0)&amp;""</f>
        <v>NSOミラクルファイターズ</v>
      </c>
      <c r="G90" s="70" t="s">
        <v>678</v>
      </c>
      <c r="H90" s="71">
        <v>10</v>
      </c>
      <c r="I90" s="71" t="s">
        <v>679</v>
      </c>
      <c r="J90" s="71" t="s">
        <v>680</v>
      </c>
      <c r="K90" s="71" t="s">
        <v>678</v>
      </c>
      <c r="L90" s="71">
        <v>9</v>
      </c>
      <c r="M90" s="72" t="s">
        <v>679</v>
      </c>
      <c r="N90" s="45">
        <v>14</v>
      </c>
      <c r="O90" s="73" t="str">
        <f>VLOOKUP(N90,'参加チーム名'!$B$5:$C$50,2,0)&amp;""</f>
        <v>月見レッドアーマーズ</v>
      </c>
    </row>
    <row r="91" spans="1:15" ht="15" customHeight="1">
      <c r="A91" s="60" t="s">
        <v>228</v>
      </c>
      <c r="B91" s="61" t="s">
        <v>303</v>
      </c>
      <c r="C91" s="63" t="s">
        <v>59</v>
      </c>
      <c r="D91" s="68">
        <v>0.641666666666667</v>
      </c>
      <c r="E91" s="45">
        <v>5</v>
      </c>
      <c r="F91" s="69" t="str">
        <f>VLOOKUP(E91,'参加チーム名'!$B$5:$C$50,2,0)&amp;""</f>
        <v>岩沼西ファイターズ</v>
      </c>
      <c r="G91" s="70" t="s">
        <v>678</v>
      </c>
      <c r="H91" s="71">
        <v>10</v>
      </c>
      <c r="I91" s="71" t="s">
        <v>679</v>
      </c>
      <c r="J91" s="71" t="s">
        <v>680</v>
      </c>
      <c r="K91" s="71" t="s">
        <v>678</v>
      </c>
      <c r="L91" s="71">
        <v>7</v>
      </c>
      <c r="M91" s="72" t="s">
        <v>679</v>
      </c>
      <c r="N91" s="45">
        <v>16</v>
      </c>
      <c r="O91" s="73" t="str">
        <f>VLOOKUP(N91,'参加チーム名'!$B$5:$C$50,2,0)&amp;""</f>
        <v>バイオレンス国田</v>
      </c>
    </row>
    <row r="92" spans="1:15" ht="15" customHeight="1">
      <c r="A92" s="60" t="s">
        <v>229</v>
      </c>
      <c r="B92" s="61" t="s">
        <v>303</v>
      </c>
      <c r="C92" s="63" t="s">
        <v>60</v>
      </c>
      <c r="D92" s="75">
        <v>0.647916666666667</v>
      </c>
      <c r="E92" s="45">
        <v>6</v>
      </c>
      <c r="F92" s="69" t="str">
        <f>VLOOKUP(E92,'参加チーム名'!$B$5:$C$50,2,0)&amp;""</f>
        <v>浜田フェニックス</v>
      </c>
      <c r="G92" s="70" t="s">
        <v>678</v>
      </c>
      <c r="H92" s="71">
        <v>4</v>
      </c>
      <c r="I92" s="71" t="s">
        <v>679</v>
      </c>
      <c r="J92" s="71" t="s">
        <v>680</v>
      </c>
      <c r="K92" s="71" t="s">
        <v>678</v>
      </c>
      <c r="L92" s="71">
        <v>11</v>
      </c>
      <c r="M92" s="72" t="s">
        <v>679</v>
      </c>
      <c r="N92" s="45">
        <v>13</v>
      </c>
      <c r="O92" s="73" t="str">
        <f>VLOOKUP(N92,'参加チーム名'!$B$5:$C$50,2,0)&amp;""</f>
        <v>GTO☆ASUCOME</v>
      </c>
    </row>
    <row r="93" spans="1:15" ht="15" customHeight="1">
      <c r="A93" s="60" t="s">
        <v>230</v>
      </c>
      <c r="B93" s="61" t="s">
        <v>303</v>
      </c>
      <c r="C93" s="63" t="s">
        <v>61</v>
      </c>
      <c r="D93" s="68">
        <v>0.654166666666667</v>
      </c>
      <c r="E93" s="45">
        <v>7</v>
      </c>
      <c r="F93" s="69" t="str">
        <f>VLOOKUP(E93,'参加チーム名'!$B$5:$C$50,2,0)&amp;""</f>
        <v>杉小キャイーンブラザーズ</v>
      </c>
      <c r="G93" s="70" t="s">
        <v>678</v>
      </c>
      <c r="H93" s="71">
        <v>4</v>
      </c>
      <c r="I93" s="71" t="s">
        <v>679</v>
      </c>
      <c r="J93" s="71" t="s">
        <v>680</v>
      </c>
      <c r="K93" s="71" t="s">
        <v>678</v>
      </c>
      <c r="L93" s="71">
        <v>7</v>
      </c>
      <c r="M93" s="72" t="s">
        <v>679</v>
      </c>
      <c r="N93" s="45">
        <v>14</v>
      </c>
      <c r="O93" s="73" t="str">
        <f>VLOOKUP(N93,'参加チーム名'!$B$5:$C$50,2,0)&amp;""</f>
        <v>月見レッドアーマーズ</v>
      </c>
    </row>
    <row r="94" spans="3:15" ht="15" customHeight="1">
      <c r="C94" s="198" t="s">
        <v>82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201"/>
    </row>
    <row r="95" spans="1:15" ht="15" customHeight="1">
      <c r="A95" s="60" t="s">
        <v>320</v>
      </c>
      <c r="B95" s="61" t="s">
        <v>303</v>
      </c>
      <c r="C95" s="63" t="s">
        <v>62</v>
      </c>
      <c r="D95" s="68">
        <v>0.6666666666666666</v>
      </c>
      <c r="E95" s="45">
        <v>8</v>
      </c>
      <c r="F95" s="69" t="str">
        <f>VLOOKUP(E95,'参加チーム名'!$B$5:$C$50,2,0)&amp;""</f>
        <v>NSOミラクルファイターズ</v>
      </c>
      <c r="G95" s="70" t="s">
        <v>678</v>
      </c>
      <c r="H95" s="71">
        <v>8</v>
      </c>
      <c r="I95" s="71" t="s">
        <v>679</v>
      </c>
      <c r="J95" s="71" t="s">
        <v>680</v>
      </c>
      <c r="K95" s="71" t="s">
        <v>678</v>
      </c>
      <c r="L95" s="71">
        <v>7</v>
      </c>
      <c r="M95" s="72" t="s">
        <v>679</v>
      </c>
      <c r="N95" s="45">
        <v>15</v>
      </c>
      <c r="O95" s="73" t="str">
        <f>VLOOKUP(N95,'参加チーム名'!$B$5:$C$50,2,0)&amp;""</f>
        <v>大衡ファイターズ</v>
      </c>
    </row>
    <row r="96" spans="1:15" ht="15" customHeight="1">
      <c r="A96" s="60" t="s">
        <v>321</v>
      </c>
      <c r="B96" s="61" t="s">
        <v>303</v>
      </c>
      <c r="C96" s="64" t="s">
        <v>63</v>
      </c>
      <c r="D96" s="68">
        <v>0.6729166666666666</v>
      </c>
      <c r="E96" s="79">
        <v>1</v>
      </c>
      <c r="F96" s="69" t="str">
        <f>VLOOKUP(E96,'参加チーム名'!$B$5:$C$50,2,0)&amp;""</f>
        <v>ソウルチャレンジャー</v>
      </c>
      <c r="G96" s="70" t="s">
        <v>678</v>
      </c>
      <c r="H96" s="71">
        <v>8</v>
      </c>
      <c r="I96" s="71" t="s">
        <v>679</v>
      </c>
      <c r="J96" s="71" t="s">
        <v>680</v>
      </c>
      <c r="K96" s="71" t="s">
        <v>678</v>
      </c>
      <c r="L96" s="71">
        <v>7</v>
      </c>
      <c r="M96" s="72" t="s">
        <v>679</v>
      </c>
      <c r="N96" s="79">
        <v>13</v>
      </c>
      <c r="O96" s="73" t="str">
        <f>VLOOKUP(N96,'参加チーム名'!$B$5:$C$50,2,0)&amp;""</f>
        <v>GTO☆ASUCOME</v>
      </c>
    </row>
    <row r="97" spans="1:15" ht="15" customHeight="1">
      <c r="A97" s="60" t="s">
        <v>231</v>
      </c>
      <c r="B97" s="61" t="s">
        <v>303</v>
      </c>
      <c r="C97" s="63" t="s">
        <v>64</v>
      </c>
      <c r="D97" s="68">
        <v>0.679166666666667</v>
      </c>
      <c r="E97" s="45">
        <v>2</v>
      </c>
      <c r="F97" s="69" t="str">
        <f>VLOOKUP(E97,'参加チーム名'!$B$5:$C$50,2,0)&amp;""</f>
        <v>WATSひまわり</v>
      </c>
      <c r="G97" s="70" t="s">
        <v>678</v>
      </c>
      <c r="H97" s="71">
        <v>4</v>
      </c>
      <c r="I97" s="71" t="s">
        <v>679</v>
      </c>
      <c r="J97" s="71" t="s">
        <v>680</v>
      </c>
      <c r="K97" s="71" t="s">
        <v>678</v>
      </c>
      <c r="L97" s="71">
        <v>8</v>
      </c>
      <c r="M97" s="72" t="s">
        <v>679</v>
      </c>
      <c r="N97" s="45">
        <v>14</v>
      </c>
      <c r="O97" s="73" t="str">
        <f>VLOOKUP(N97,'参加チーム名'!$B$5:$C$50,2,0)&amp;""</f>
        <v>月見レッドアーマーズ</v>
      </c>
    </row>
    <row r="98" spans="1:15" ht="15" customHeight="1">
      <c r="A98" s="60" t="s">
        <v>232</v>
      </c>
      <c r="B98" s="61" t="s">
        <v>303</v>
      </c>
      <c r="C98" s="63" t="s">
        <v>65</v>
      </c>
      <c r="D98" s="68">
        <v>0.685416666666667</v>
      </c>
      <c r="E98" s="45">
        <v>3</v>
      </c>
      <c r="F98" s="69" t="str">
        <f>VLOOKUP(E98,'参加チーム名'!$B$5:$C$50,2,0)&amp;""</f>
        <v>台原レイカーズ</v>
      </c>
      <c r="G98" s="70" t="s">
        <v>678</v>
      </c>
      <c r="H98" s="71">
        <v>4</v>
      </c>
      <c r="I98" s="71" t="s">
        <v>679</v>
      </c>
      <c r="J98" s="71" t="s">
        <v>680</v>
      </c>
      <c r="K98" s="71" t="s">
        <v>678</v>
      </c>
      <c r="L98" s="71">
        <v>9</v>
      </c>
      <c r="M98" s="72" t="s">
        <v>679</v>
      </c>
      <c r="N98" s="45">
        <v>15</v>
      </c>
      <c r="O98" s="73" t="str">
        <f>VLOOKUP(N98,'参加チーム名'!$B$5:$C$50,2,0)&amp;""</f>
        <v>大衡ファイターズ</v>
      </c>
    </row>
    <row r="99" spans="1:15" ht="15" customHeight="1">
      <c r="A99" s="60" t="s">
        <v>233</v>
      </c>
      <c r="B99" s="61" t="s">
        <v>303</v>
      </c>
      <c r="C99" s="63" t="s">
        <v>66</v>
      </c>
      <c r="D99" s="68">
        <v>0.691666666666667</v>
      </c>
      <c r="E99" s="45">
        <v>4</v>
      </c>
      <c r="F99" s="69" t="str">
        <f>VLOOKUP(E99,'参加チーム名'!$B$5:$C$50,2,0)&amp;""</f>
        <v>岩槻・F・ビクトリー</v>
      </c>
      <c r="G99" s="70" t="s">
        <v>678</v>
      </c>
      <c r="H99" s="71">
        <v>8</v>
      </c>
      <c r="I99" s="71" t="s">
        <v>679</v>
      </c>
      <c r="J99" s="71" t="s">
        <v>680</v>
      </c>
      <c r="K99" s="71" t="s">
        <v>678</v>
      </c>
      <c r="L99" s="71">
        <v>9</v>
      </c>
      <c r="M99" s="72" t="s">
        <v>679</v>
      </c>
      <c r="N99" s="45">
        <v>16</v>
      </c>
      <c r="O99" s="73" t="str">
        <f>VLOOKUP(N99,'参加チーム名'!$B$5:$C$50,2,0)&amp;""</f>
        <v>バイオレンス国田</v>
      </c>
    </row>
    <row r="100" spans="1:15" ht="15" customHeight="1">
      <c r="A100" s="60" t="s">
        <v>234</v>
      </c>
      <c r="B100" s="61" t="s">
        <v>303</v>
      </c>
      <c r="C100" s="63" t="s">
        <v>67</v>
      </c>
      <c r="D100" s="68">
        <v>0.697916666666667</v>
      </c>
      <c r="E100" s="45">
        <v>2</v>
      </c>
      <c r="F100" s="69" t="str">
        <f>VLOOKUP(E100,'参加チーム名'!$B$5:$C$50,2,0)&amp;""</f>
        <v>WATSひまわり</v>
      </c>
      <c r="G100" s="70" t="s">
        <v>678</v>
      </c>
      <c r="H100" s="71">
        <v>8</v>
      </c>
      <c r="I100" s="71" t="s">
        <v>679</v>
      </c>
      <c r="J100" s="71" t="s">
        <v>680</v>
      </c>
      <c r="K100" s="71" t="s">
        <v>678</v>
      </c>
      <c r="L100" s="71">
        <v>8</v>
      </c>
      <c r="M100" s="72" t="s">
        <v>679</v>
      </c>
      <c r="N100" s="45">
        <v>13</v>
      </c>
      <c r="O100" s="73" t="str">
        <f>VLOOKUP(N100,'参加チーム名'!$B$5:$C$50,2,0)&amp;""</f>
        <v>GTO☆ASUCOME</v>
      </c>
    </row>
    <row r="101" spans="1:15" ht="15" customHeight="1">
      <c r="A101" s="60" t="s">
        <v>235</v>
      </c>
      <c r="B101" s="61" t="s">
        <v>303</v>
      </c>
      <c r="C101" s="63" t="s">
        <v>68</v>
      </c>
      <c r="D101" s="68">
        <v>0.704166666666666</v>
      </c>
      <c r="E101" s="45">
        <v>3</v>
      </c>
      <c r="F101" s="69" t="str">
        <f>VLOOKUP(E101,'参加チーム名'!$B$5:$C$50,2,0)&amp;""</f>
        <v>台原レイカーズ</v>
      </c>
      <c r="G101" s="70" t="s">
        <v>678</v>
      </c>
      <c r="H101" s="71">
        <v>6</v>
      </c>
      <c r="I101" s="71" t="s">
        <v>679</v>
      </c>
      <c r="J101" s="71" t="s">
        <v>680</v>
      </c>
      <c r="K101" s="71" t="s">
        <v>678</v>
      </c>
      <c r="L101" s="71">
        <v>11</v>
      </c>
      <c r="M101" s="72" t="s">
        <v>679</v>
      </c>
      <c r="N101" s="45">
        <v>14</v>
      </c>
      <c r="O101" s="73" t="str">
        <f>VLOOKUP(N101,'参加チーム名'!$B$5:$C$50,2,0)&amp;""</f>
        <v>月見レッドアーマーズ</v>
      </c>
    </row>
    <row r="102" spans="1:15" ht="15" customHeight="1">
      <c r="A102" s="60" t="s">
        <v>236</v>
      </c>
      <c r="B102" s="61" t="s">
        <v>303</v>
      </c>
      <c r="C102" s="63" t="s">
        <v>69</v>
      </c>
      <c r="D102" s="68">
        <v>0.710416666666666</v>
      </c>
      <c r="E102" s="45">
        <v>4</v>
      </c>
      <c r="F102" s="69" t="str">
        <f>VLOOKUP(E102,'参加チーム名'!$B$5:$C$50,2,0)&amp;""</f>
        <v>岩槻・F・ビクトリー</v>
      </c>
      <c r="G102" s="70" t="s">
        <v>678</v>
      </c>
      <c r="H102" s="71">
        <v>6</v>
      </c>
      <c r="I102" s="71" t="s">
        <v>679</v>
      </c>
      <c r="J102" s="71" t="s">
        <v>680</v>
      </c>
      <c r="K102" s="71" t="s">
        <v>678</v>
      </c>
      <c r="L102" s="71">
        <v>8</v>
      </c>
      <c r="M102" s="72" t="s">
        <v>679</v>
      </c>
      <c r="N102" s="45">
        <v>15</v>
      </c>
      <c r="O102" s="73" t="str">
        <f>VLOOKUP(N102,'参加チーム名'!$B$5:$C$50,2,0)&amp;""</f>
        <v>大衡ファイターズ</v>
      </c>
    </row>
    <row r="103" spans="1:15" ht="15" customHeight="1" thickBot="1">
      <c r="A103" s="60" t="s">
        <v>237</v>
      </c>
      <c r="B103" s="61" t="s">
        <v>303</v>
      </c>
      <c r="C103" s="80" t="s">
        <v>70</v>
      </c>
      <c r="D103" s="81">
        <v>0.716666666666666</v>
      </c>
      <c r="E103" s="10">
        <v>1</v>
      </c>
      <c r="F103" s="69" t="str">
        <f>VLOOKUP(E103,'参加チーム名'!$B$5:$C$50,2,0)&amp;""</f>
        <v>ソウルチャレンジャー</v>
      </c>
      <c r="G103" s="70" t="s">
        <v>678</v>
      </c>
      <c r="H103" s="71">
        <v>6</v>
      </c>
      <c r="I103" s="71" t="s">
        <v>679</v>
      </c>
      <c r="J103" s="71" t="s">
        <v>680</v>
      </c>
      <c r="K103" s="71" t="s">
        <v>678</v>
      </c>
      <c r="L103" s="71">
        <v>9</v>
      </c>
      <c r="M103" s="72" t="s">
        <v>679</v>
      </c>
      <c r="N103" s="10">
        <v>16</v>
      </c>
      <c r="O103" s="73" t="str">
        <f>VLOOKUP(N103,'参加チーム名'!$B$5:$C$50,2,0)&amp;""</f>
        <v>バイオレンス国田</v>
      </c>
    </row>
    <row r="104" spans="3:15" ht="15" customHeight="1" thickBot="1">
      <c r="C104" s="202" t="s">
        <v>77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4"/>
    </row>
    <row r="105" spans="3:15" ht="16.5" customHeight="1">
      <c r="C105" s="205" t="s">
        <v>174</v>
      </c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</row>
    <row r="106" spans="3:15" ht="16.5" customHeight="1" thickBot="1"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</row>
    <row r="107" spans="3:15" ht="13.5" customHeight="1">
      <c r="C107" s="62"/>
      <c r="D107" s="209" t="s">
        <v>27</v>
      </c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10"/>
    </row>
    <row r="108" spans="3:15" ht="13.5" customHeight="1">
      <c r="C108" s="63"/>
      <c r="D108" s="211" t="s">
        <v>28</v>
      </c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2"/>
    </row>
    <row r="109" spans="3:15" ht="13.5" customHeight="1">
      <c r="C109" s="63"/>
      <c r="D109" s="211" t="s">
        <v>29</v>
      </c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2"/>
    </row>
    <row r="110" spans="3:15" ht="21.75" customHeight="1">
      <c r="C110" s="213" t="s">
        <v>30</v>
      </c>
      <c r="D110" s="193" t="s">
        <v>141</v>
      </c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215"/>
    </row>
    <row r="111" spans="3:15" ht="21.75" customHeight="1">
      <c r="C111" s="214"/>
      <c r="D111" s="216" t="s">
        <v>71</v>
      </c>
      <c r="E111" s="193" t="s">
        <v>72</v>
      </c>
      <c r="F111" s="194"/>
      <c r="G111" s="194"/>
      <c r="H111" s="194"/>
      <c r="I111" s="194"/>
      <c r="J111" s="194"/>
      <c r="K111" s="194"/>
      <c r="L111" s="194"/>
      <c r="M111" s="194"/>
      <c r="N111" s="194"/>
      <c r="O111" s="215"/>
    </row>
    <row r="112" spans="3:15" ht="27">
      <c r="C112" s="214"/>
      <c r="D112" s="217"/>
      <c r="E112" s="65" t="s">
        <v>641</v>
      </c>
      <c r="F112" s="66" t="s">
        <v>25</v>
      </c>
      <c r="G112" s="218" t="s">
        <v>73</v>
      </c>
      <c r="H112" s="219"/>
      <c r="I112" s="219"/>
      <c r="J112" s="219"/>
      <c r="K112" s="219"/>
      <c r="L112" s="219"/>
      <c r="M112" s="220"/>
      <c r="N112" s="65" t="s">
        <v>641</v>
      </c>
      <c r="O112" s="67" t="s">
        <v>25</v>
      </c>
    </row>
    <row r="113" spans="1:15" ht="15" customHeight="1">
      <c r="A113" s="60" t="s">
        <v>322</v>
      </c>
      <c r="B113" s="61" t="s">
        <v>304</v>
      </c>
      <c r="C113" s="63" t="s">
        <v>31</v>
      </c>
      <c r="D113" s="68">
        <v>0.4375</v>
      </c>
      <c r="E113" s="45">
        <v>17</v>
      </c>
      <c r="F113" s="69" t="str">
        <f>VLOOKUP(E113,'参加チーム名'!$B$5:$C$50,2,0)&amp;""</f>
        <v>松陵ヤンキーズ</v>
      </c>
      <c r="G113" s="70" t="s">
        <v>678</v>
      </c>
      <c r="H113" s="71">
        <v>6</v>
      </c>
      <c r="I113" s="71" t="s">
        <v>679</v>
      </c>
      <c r="J113" s="71" t="s">
        <v>680</v>
      </c>
      <c r="K113" s="71" t="s">
        <v>678</v>
      </c>
      <c r="L113" s="71">
        <v>7</v>
      </c>
      <c r="M113" s="72" t="s">
        <v>679</v>
      </c>
      <c r="N113" s="45">
        <v>21</v>
      </c>
      <c r="O113" s="73" t="str">
        <f>VLOOKUP(N113,'参加チーム名'!$B$5:$C$50,2,0)&amp;""</f>
        <v>チームからあげ君！</v>
      </c>
    </row>
    <row r="114" spans="1:15" ht="15" customHeight="1">
      <c r="A114" s="60" t="s">
        <v>323</v>
      </c>
      <c r="B114" s="61" t="s">
        <v>304</v>
      </c>
      <c r="C114" s="63" t="s">
        <v>32</v>
      </c>
      <c r="D114" s="68">
        <v>0.44375</v>
      </c>
      <c r="E114" s="45">
        <v>18</v>
      </c>
      <c r="F114" s="69" t="str">
        <f>VLOOKUP(E114,'参加チーム名'!$B$5:$C$50,2,0)&amp;""</f>
        <v>いいたて草野ガッツ</v>
      </c>
      <c r="G114" s="70" t="s">
        <v>678</v>
      </c>
      <c r="H114" s="71">
        <v>5</v>
      </c>
      <c r="I114" s="71" t="s">
        <v>679</v>
      </c>
      <c r="J114" s="71" t="s">
        <v>680</v>
      </c>
      <c r="K114" s="71" t="s">
        <v>678</v>
      </c>
      <c r="L114" s="71">
        <v>9</v>
      </c>
      <c r="M114" s="72" t="s">
        <v>679</v>
      </c>
      <c r="N114" s="45">
        <v>22</v>
      </c>
      <c r="O114" s="73" t="str">
        <f>VLOOKUP(N114,'参加チーム名'!$B$5:$C$50,2,0)&amp;""</f>
        <v>五本松ドッジハンターズA</v>
      </c>
    </row>
    <row r="115" spans="1:15" ht="15" customHeight="1">
      <c r="A115" s="60" t="s">
        <v>238</v>
      </c>
      <c r="B115" s="61" t="s">
        <v>304</v>
      </c>
      <c r="C115" s="63" t="s">
        <v>33</v>
      </c>
      <c r="D115" s="68">
        <v>0.45</v>
      </c>
      <c r="E115" s="45">
        <v>19</v>
      </c>
      <c r="F115" s="69" t="str">
        <f>VLOOKUP(E115,'参加チーム名'!$B$5:$C$50,2,0)&amp;""</f>
        <v>本宮ブラックシャークス</v>
      </c>
      <c r="G115" s="70" t="s">
        <v>678</v>
      </c>
      <c r="H115" s="71">
        <v>5</v>
      </c>
      <c r="I115" s="71" t="s">
        <v>679</v>
      </c>
      <c r="J115" s="71" t="s">
        <v>680</v>
      </c>
      <c r="K115" s="71" t="s">
        <v>678</v>
      </c>
      <c r="L115" s="71">
        <v>9</v>
      </c>
      <c r="M115" s="72" t="s">
        <v>679</v>
      </c>
      <c r="N115" s="45">
        <v>23</v>
      </c>
      <c r="O115" s="73" t="str">
        <f>VLOOKUP(N115,'参加チーム名'!$B$5:$C$50,2,0)&amp;""</f>
        <v>荒町朝練ファイターズA</v>
      </c>
    </row>
    <row r="116" spans="1:15" ht="15" customHeight="1">
      <c r="A116" s="60" t="s">
        <v>239</v>
      </c>
      <c r="B116" s="61" t="s">
        <v>304</v>
      </c>
      <c r="C116" s="63" t="s">
        <v>34</v>
      </c>
      <c r="D116" s="68">
        <v>0.45625</v>
      </c>
      <c r="E116" s="45">
        <v>20</v>
      </c>
      <c r="F116" s="69" t="str">
        <f>VLOOKUP(E116,'参加チーム名'!$B$5:$C$50,2,0)&amp;""</f>
        <v>アルバルクキッズ</v>
      </c>
      <c r="G116" s="70" t="s">
        <v>678</v>
      </c>
      <c r="H116" s="71">
        <v>9</v>
      </c>
      <c r="I116" s="71" t="s">
        <v>679</v>
      </c>
      <c r="J116" s="71" t="s">
        <v>680</v>
      </c>
      <c r="K116" s="71" t="s">
        <v>678</v>
      </c>
      <c r="L116" s="71">
        <v>9</v>
      </c>
      <c r="M116" s="72" t="s">
        <v>679</v>
      </c>
      <c r="N116" s="45">
        <v>24</v>
      </c>
      <c r="O116" s="73" t="str">
        <f>VLOOKUP(N116,'参加チーム名'!$B$5:$C$50,2,0)&amp;""</f>
        <v>SPファイヤードラゴンズ</v>
      </c>
    </row>
    <row r="117" spans="1:15" ht="15" customHeight="1">
      <c r="A117" s="60" t="s">
        <v>240</v>
      </c>
      <c r="B117" s="61" t="s">
        <v>304</v>
      </c>
      <c r="C117" s="63" t="s">
        <v>35</v>
      </c>
      <c r="D117" s="68">
        <v>0.4625</v>
      </c>
      <c r="E117" s="45">
        <v>17</v>
      </c>
      <c r="F117" s="69" t="str">
        <f>VLOOKUP(E117,'参加チーム名'!$B$5:$C$50,2,0)&amp;""</f>
        <v>松陵ヤンキーズ</v>
      </c>
      <c r="G117" s="70" t="s">
        <v>678</v>
      </c>
      <c r="H117" s="71">
        <v>6</v>
      </c>
      <c r="I117" s="71" t="s">
        <v>679</v>
      </c>
      <c r="J117" s="71" t="s">
        <v>680</v>
      </c>
      <c r="K117" s="71" t="s">
        <v>678</v>
      </c>
      <c r="L117" s="71">
        <v>10</v>
      </c>
      <c r="M117" s="72" t="s">
        <v>679</v>
      </c>
      <c r="N117" s="45">
        <v>22</v>
      </c>
      <c r="O117" s="73" t="str">
        <f>VLOOKUP(N117,'参加チーム名'!$B$5:$C$50,2,0)&amp;""</f>
        <v>五本松ドッジハンターズA</v>
      </c>
    </row>
    <row r="118" spans="1:15" ht="15" customHeight="1">
      <c r="A118" s="60" t="s">
        <v>241</v>
      </c>
      <c r="B118" s="61" t="s">
        <v>304</v>
      </c>
      <c r="C118" s="63" t="s">
        <v>36</v>
      </c>
      <c r="D118" s="68">
        <v>0.46875</v>
      </c>
      <c r="E118" s="45">
        <v>18</v>
      </c>
      <c r="F118" s="69" t="str">
        <f>VLOOKUP(E118,'参加チーム名'!$B$5:$C$50,2,0)&amp;""</f>
        <v>いいたて草野ガッツ</v>
      </c>
      <c r="G118" s="70" t="s">
        <v>678</v>
      </c>
      <c r="H118" s="71">
        <v>9</v>
      </c>
      <c r="I118" s="71" t="s">
        <v>679</v>
      </c>
      <c r="J118" s="71" t="s">
        <v>680</v>
      </c>
      <c r="K118" s="71" t="s">
        <v>678</v>
      </c>
      <c r="L118" s="71">
        <v>8</v>
      </c>
      <c r="M118" s="72" t="s">
        <v>679</v>
      </c>
      <c r="N118" s="45">
        <v>23</v>
      </c>
      <c r="O118" s="73" t="str">
        <f>VLOOKUP(N118,'参加チーム名'!$B$5:$C$50,2,0)&amp;""</f>
        <v>荒町朝練ファイターズA</v>
      </c>
    </row>
    <row r="119" spans="1:15" ht="15" customHeight="1">
      <c r="A119" s="60" t="s">
        <v>242</v>
      </c>
      <c r="B119" s="61" t="s">
        <v>304</v>
      </c>
      <c r="C119" s="63" t="s">
        <v>37</v>
      </c>
      <c r="D119" s="68">
        <v>0.475</v>
      </c>
      <c r="E119" s="45">
        <v>19</v>
      </c>
      <c r="F119" s="69" t="str">
        <f>VLOOKUP(E119,'参加チーム名'!$B$5:$C$50,2,0)&amp;""</f>
        <v>本宮ブラックシャークス</v>
      </c>
      <c r="G119" s="70" t="s">
        <v>678</v>
      </c>
      <c r="H119" s="71">
        <v>4</v>
      </c>
      <c r="I119" s="71" t="s">
        <v>679</v>
      </c>
      <c r="J119" s="71" t="s">
        <v>680</v>
      </c>
      <c r="K119" s="71" t="s">
        <v>678</v>
      </c>
      <c r="L119" s="71">
        <v>10</v>
      </c>
      <c r="M119" s="72" t="s">
        <v>679</v>
      </c>
      <c r="N119" s="45">
        <v>24</v>
      </c>
      <c r="O119" s="73" t="str">
        <f>VLOOKUP(N119,'参加チーム名'!$B$5:$C$50,2,0)&amp;""</f>
        <v>SPファイヤードラゴンズ</v>
      </c>
    </row>
    <row r="120" spans="1:15" ht="15" customHeight="1">
      <c r="A120" s="60" t="s">
        <v>243</v>
      </c>
      <c r="B120" s="61" t="s">
        <v>304</v>
      </c>
      <c r="C120" s="63" t="s">
        <v>38</v>
      </c>
      <c r="D120" s="68">
        <v>0.48125</v>
      </c>
      <c r="E120" s="45">
        <v>20</v>
      </c>
      <c r="F120" s="69" t="str">
        <f>VLOOKUP(E120,'参加チーム名'!$B$5:$C$50,2,0)&amp;""</f>
        <v>アルバルクキッズ</v>
      </c>
      <c r="G120" s="70" t="s">
        <v>678</v>
      </c>
      <c r="H120" s="71">
        <v>11</v>
      </c>
      <c r="I120" s="71" t="s">
        <v>679</v>
      </c>
      <c r="J120" s="71" t="s">
        <v>680</v>
      </c>
      <c r="K120" s="71" t="s">
        <v>678</v>
      </c>
      <c r="L120" s="71">
        <v>5</v>
      </c>
      <c r="M120" s="72" t="s">
        <v>679</v>
      </c>
      <c r="N120" s="45">
        <v>21</v>
      </c>
      <c r="O120" s="73" t="str">
        <f>VLOOKUP(N120,'参加チーム名'!$B$5:$C$50,2,0)&amp;""</f>
        <v>チームからあげ君！</v>
      </c>
    </row>
    <row r="121" spans="1:15" ht="15" customHeight="1">
      <c r="A121" s="60" t="s">
        <v>244</v>
      </c>
      <c r="B121" s="61" t="s">
        <v>304</v>
      </c>
      <c r="C121" s="63" t="s">
        <v>39</v>
      </c>
      <c r="D121" s="68">
        <v>0.4875</v>
      </c>
      <c r="E121" s="45">
        <v>17</v>
      </c>
      <c r="F121" s="69" t="str">
        <f>VLOOKUP(E121,'参加チーム名'!$B$5:$C$50,2,0)&amp;""</f>
        <v>松陵ヤンキーズ</v>
      </c>
      <c r="G121" s="70" t="s">
        <v>678</v>
      </c>
      <c r="H121" s="71">
        <v>9</v>
      </c>
      <c r="I121" s="71" t="s">
        <v>679</v>
      </c>
      <c r="J121" s="71" t="s">
        <v>680</v>
      </c>
      <c r="K121" s="71" t="s">
        <v>678</v>
      </c>
      <c r="L121" s="71">
        <v>7</v>
      </c>
      <c r="M121" s="72" t="s">
        <v>679</v>
      </c>
      <c r="N121" s="45">
        <v>23</v>
      </c>
      <c r="O121" s="73" t="str">
        <f>VLOOKUP(N121,'参加チーム名'!$B$5:$C$50,2,0)&amp;""</f>
        <v>荒町朝練ファイターズA</v>
      </c>
    </row>
    <row r="122" spans="1:15" ht="15" customHeight="1">
      <c r="A122" s="60" t="s">
        <v>245</v>
      </c>
      <c r="B122" s="61" t="s">
        <v>304</v>
      </c>
      <c r="C122" s="63" t="s">
        <v>40</v>
      </c>
      <c r="D122" s="68">
        <v>0.49375</v>
      </c>
      <c r="E122" s="45">
        <v>18</v>
      </c>
      <c r="F122" s="69" t="str">
        <f>VLOOKUP(E122,'参加チーム名'!$B$5:$C$50,2,0)&amp;""</f>
        <v>いいたて草野ガッツ</v>
      </c>
      <c r="G122" s="70" t="s">
        <v>678</v>
      </c>
      <c r="H122" s="71">
        <v>4</v>
      </c>
      <c r="I122" s="71" t="s">
        <v>679</v>
      </c>
      <c r="J122" s="71" t="s">
        <v>680</v>
      </c>
      <c r="K122" s="71" t="s">
        <v>678</v>
      </c>
      <c r="L122" s="71">
        <v>10</v>
      </c>
      <c r="M122" s="72" t="s">
        <v>679</v>
      </c>
      <c r="N122" s="45">
        <v>24</v>
      </c>
      <c r="O122" s="73" t="str">
        <f>VLOOKUP(N122,'参加チーム名'!$B$5:$C$50,2,0)&amp;""</f>
        <v>SPファイヤードラゴンズ</v>
      </c>
    </row>
    <row r="123" spans="1:15" ht="15" customHeight="1">
      <c r="A123" s="60" t="s">
        <v>246</v>
      </c>
      <c r="B123" s="61" t="s">
        <v>304</v>
      </c>
      <c r="C123" s="63" t="s">
        <v>41</v>
      </c>
      <c r="D123" s="68">
        <v>0.5</v>
      </c>
      <c r="E123" s="45">
        <v>19</v>
      </c>
      <c r="F123" s="69" t="str">
        <f>VLOOKUP(E123,'参加チーム名'!$B$5:$C$50,2,0)&amp;""</f>
        <v>本宮ブラックシャークス</v>
      </c>
      <c r="G123" s="70" t="s">
        <v>678</v>
      </c>
      <c r="H123" s="71">
        <v>2</v>
      </c>
      <c r="I123" s="71" t="s">
        <v>679</v>
      </c>
      <c r="J123" s="71" t="s">
        <v>680</v>
      </c>
      <c r="K123" s="71" t="s">
        <v>678</v>
      </c>
      <c r="L123" s="71">
        <v>8</v>
      </c>
      <c r="M123" s="72" t="s">
        <v>679</v>
      </c>
      <c r="N123" s="45">
        <v>21</v>
      </c>
      <c r="O123" s="73" t="str">
        <f>VLOOKUP(N123,'参加チーム名'!$B$5:$C$50,2,0)&amp;""</f>
        <v>チームからあげ君！</v>
      </c>
    </row>
    <row r="124" spans="1:15" ht="15" customHeight="1">
      <c r="A124" s="60" t="s">
        <v>247</v>
      </c>
      <c r="B124" s="61" t="s">
        <v>304</v>
      </c>
      <c r="C124" s="74" t="s">
        <v>42</v>
      </c>
      <c r="D124" s="75">
        <v>0.50625</v>
      </c>
      <c r="E124" s="76">
        <v>20</v>
      </c>
      <c r="F124" s="69" t="str">
        <f>VLOOKUP(E124,'参加チーム名'!$B$5:$C$50,2,0)&amp;""</f>
        <v>アルバルクキッズ</v>
      </c>
      <c r="G124" s="70" t="s">
        <v>678</v>
      </c>
      <c r="H124" s="71">
        <v>6</v>
      </c>
      <c r="I124" s="71" t="s">
        <v>679</v>
      </c>
      <c r="J124" s="71" t="s">
        <v>680</v>
      </c>
      <c r="K124" s="71" t="s">
        <v>678</v>
      </c>
      <c r="L124" s="71">
        <v>9</v>
      </c>
      <c r="M124" s="72" t="s">
        <v>679</v>
      </c>
      <c r="N124" s="76">
        <v>22</v>
      </c>
      <c r="O124" s="73" t="str">
        <f>VLOOKUP(N124,'参加チーム名'!$B$5:$C$50,2,0)&amp;""</f>
        <v>五本松ドッジハンターズA</v>
      </c>
    </row>
    <row r="125" spans="3:15" ht="15" customHeight="1">
      <c r="C125" s="198" t="s">
        <v>75</v>
      </c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201"/>
    </row>
    <row r="126" spans="1:15" ht="15" customHeight="1">
      <c r="A126" s="60" t="s">
        <v>324</v>
      </c>
      <c r="B126" s="61" t="s">
        <v>304</v>
      </c>
      <c r="C126" s="64" t="s">
        <v>43</v>
      </c>
      <c r="D126" s="78">
        <v>0.5347222222222222</v>
      </c>
      <c r="E126" s="79">
        <v>17</v>
      </c>
      <c r="F126" s="69" t="str">
        <f>VLOOKUP(E126,'参加チーム名'!$B$5:$C$50,2,0)&amp;""</f>
        <v>松陵ヤンキーズ</v>
      </c>
      <c r="G126" s="70" t="s">
        <v>678</v>
      </c>
      <c r="H126" s="71">
        <v>8</v>
      </c>
      <c r="I126" s="71" t="s">
        <v>679</v>
      </c>
      <c r="J126" s="71" t="s">
        <v>680</v>
      </c>
      <c r="K126" s="71" t="s">
        <v>678</v>
      </c>
      <c r="L126" s="71">
        <v>9</v>
      </c>
      <c r="M126" s="72" t="s">
        <v>679</v>
      </c>
      <c r="N126" s="79">
        <v>24</v>
      </c>
      <c r="O126" s="73" t="str">
        <f>VLOOKUP(N126,'参加チーム名'!$B$5:$C$50,2,0)&amp;""</f>
        <v>SPファイヤードラゴンズ</v>
      </c>
    </row>
    <row r="127" spans="1:15" ht="15" customHeight="1">
      <c r="A127" s="60" t="s">
        <v>325</v>
      </c>
      <c r="B127" s="61" t="s">
        <v>304</v>
      </c>
      <c r="C127" s="63" t="s">
        <v>44</v>
      </c>
      <c r="D127" s="68">
        <v>0.5409722222222222</v>
      </c>
      <c r="E127" s="45">
        <v>18</v>
      </c>
      <c r="F127" s="69" t="str">
        <f>VLOOKUP(E127,'参加チーム名'!$B$5:$C$50,2,0)&amp;""</f>
        <v>いいたて草野ガッツ</v>
      </c>
      <c r="G127" s="70" t="s">
        <v>678</v>
      </c>
      <c r="H127" s="71">
        <v>3</v>
      </c>
      <c r="I127" s="71" t="s">
        <v>679</v>
      </c>
      <c r="J127" s="71" t="s">
        <v>680</v>
      </c>
      <c r="K127" s="71" t="s">
        <v>678</v>
      </c>
      <c r="L127" s="71">
        <v>7</v>
      </c>
      <c r="M127" s="72" t="s">
        <v>679</v>
      </c>
      <c r="N127" s="45">
        <v>21</v>
      </c>
      <c r="O127" s="73" t="str">
        <f>VLOOKUP(N127,'参加チーム名'!$B$5:$C$50,2,0)&amp;""</f>
        <v>チームからあげ君！</v>
      </c>
    </row>
    <row r="128" spans="1:15" ht="15" customHeight="1">
      <c r="A128" s="60" t="s">
        <v>248</v>
      </c>
      <c r="B128" s="61" t="s">
        <v>304</v>
      </c>
      <c r="C128" s="63" t="s">
        <v>45</v>
      </c>
      <c r="D128" s="68">
        <v>0.547222222222222</v>
      </c>
      <c r="E128" s="45">
        <v>19</v>
      </c>
      <c r="F128" s="69" t="str">
        <f>VLOOKUP(E128,'参加チーム名'!$B$5:$C$50,2,0)&amp;""</f>
        <v>本宮ブラックシャークス</v>
      </c>
      <c r="G128" s="70" t="s">
        <v>678</v>
      </c>
      <c r="H128" s="71">
        <v>6</v>
      </c>
      <c r="I128" s="71" t="s">
        <v>679</v>
      </c>
      <c r="J128" s="71" t="s">
        <v>680</v>
      </c>
      <c r="K128" s="71" t="s">
        <v>678</v>
      </c>
      <c r="L128" s="71">
        <v>10</v>
      </c>
      <c r="M128" s="72" t="s">
        <v>679</v>
      </c>
      <c r="N128" s="45">
        <v>22</v>
      </c>
      <c r="O128" s="73" t="str">
        <f>VLOOKUP(N128,'参加チーム名'!$B$5:$C$50,2,0)&amp;""</f>
        <v>五本松ドッジハンターズA</v>
      </c>
    </row>
    <row r="129" spans="1:15" ht="15" customHeight="1">
      <c r="A129" s="60" t="s">
        <v>249</v>
      </c>
      <c r="B129" s="61" t="s">
        <v>304</v>
      </c>
      <c r="C129" s="63" t="s">
        <v>46</v>
      </c>
      <c r="D129" s="68">
        <v>0.553472222222222</v>
      </c>
      <c r="E129" s="45">
        <v>20</v>
      </c>
      <c r="F129" s="69" t="str">
        <f>VLOOKUP(E129,'参加チーム名'!$B$5:$C$50,2,0)&amp;""</f>
        <v>アルバルクキッズ</v>
      </c>
      <c r="G129" s="70" t="s">
        <v>678</v>
      </c>
      <c r="H129" s="71">
        <v>10</v>
      </c>
      <c r="I129" s="71" t="s">
        <v>679</v>
      </c>
      <c r="J129" s="71" t="s">
        <v>680</v>
      </c>
      <c r="K129" s="71" t="s">
        <v>678</v>
      </c>
      <c r="L129" s="71">
        <v>3</v>
      </c>
      <c r="M129" s="72" t="s">
        <v>679</v>
      </c>
      <c r="N129" s="45">
        <v>23</v>
      </c>
      <c r="O129" s="73" t="str">
        <f>VLOOKUP(N129,'参加チーム名'!$B$5:$C$50,2,0)&amp;""</f>
        <v>荒町朝練ファイターズA</v>
      </c>
    </row>
    <row r="130" spans="1:15" ht="15" customHeight="1">
      <c r="A130" s="60" t="s">
        <v>250</v>
      </c>
      <c r="B130" s="61" t="s">
        <v>304</v>
      </c>
      <c r="C130" s="63" t="s">
        <v>47</v>
      </c>
      <c r="D130" s="68">
        <v>0.559722222222222</v>
      </c>
      <c r="E130" s="45">
        <v>17</v>
      </c>
      <c r="F130" s="69" t="str">
        <f>VLOOKUP(E130,'参加チーム名'!$B$5:$C$50,2,0)&amp;""</f>
        <v>松陵ヤンキーズ</v>
      </c>
      <c r="G130" s="70" t="s">
        <v>678</v>
      </c>
      <c r="H130" s="71">
        <v>3</v>
      </c>
      <c r="I130" s="71" t="s">
        <v>679</v>
      </c>
      <c r="J130" s="71" t="s">
        <v>680</v>
      </c>
      <c r="K130" s="71" t="s">
        <v>678</v>
      </c>
      <c r="L130" s="71">
        <v>9</v>
      </c>
      <c r="M130" s="72" t="s">
        <v>679</v>
      </c>
      <c r="N130" s="45">
        <v>25</v>
      </c>
      <c r="O130" s="73" t="str">
        <f>VLOOKUP(N130,'参加チーム名'!$B$5:$C$50,2,0)&amp;""</f>
        <v>原小ファイターズ</v>
      </c>
    </row>
    <row r="131" spans="1:15" ht="15" customHeight="1">
      <c r="A131" s="60" t="s">
        <v>251</v>
      </c>
      <c r="B131" s="61" t="s">
        <v>304</v>
      </c>
      <c r="C131" s="63" t="s">
        <v>48</v>
      </c>
      <c r="D131" s="68">
        <v>0.565972222222222</v>
      </c>
      <c r="E131" s="45">
        <v>18</v>
      </c>
      <c r="F131" s="69" t="str">
        <f>VLOOKUP(E131,'参加チーム名'!$B$5:$C$50,2,0)&amp;""</f>
        <v>いいたて草野ガッツ</v>
      </c>
      <c r="G131" s="70" t="s">
        <v>678</v>
      </c>
      <c r="H131" s="71">
        <v>2</v>
      </c>
      <c r="I131" s="71" t="s">
        <v>679</v>
      </c>
      <c r="J131" s="71" t="s">
        <v>680</v>
      </c>
      <c r="K131" s="71" t="s">
        <v>678</v>
      </c>
      <c r="L131" s="71">
        <v>8</v>
      </c>
      <c r="M131" s="72" t="s">
        <v>679</v>
      </c>
      <c r="N131" s="45">
        <v>26</v>
      </c>
      <c r="O131" s="73" t="str">
        <f>VLOOKUP(N131,'参加チーム名'!$B$5:$C$50,2,0)&amp;""</f>
        <v>須賀川ゴジラキッズ</v>
      </c>
    </row>
    <row r="132" spans="1:15" ht="15" customHeight="1">
      <c r="A132" s="60" t="s">
        <v>252</v>
      </c>
      <c r="B132" s="61" t="s">
        <v>304</v>
      </c>
      <c r="C132" s="63" t="s">
        <v>49</v>
      </c>
      <c r="D132" s="68">
        <v>0.572222222222222</v>
      </c>
      <c r="E132" s="45">
        <v>19</v>
      </c>
      <c r="F132" s="69" t="str">
        <f>VLOOKUP(E132,'参加チーム名'!$B$5:$C$50,2,0)&amp;""</f>
        <v>本宮ブラックシャークス</v>
      </c>
      <c r="G132" s="70" t="s">
        <v>678</v>
      </c>
      <c r="H132" s="71">
        <v>2</v>
      </c>
      <c r="I132" s="71" t="s">
        <v>679</v>
      </c>
      <c r="J132" s="71" t="s">
        <v>680</v>
      </c>
      <c r="K132" s="71" t="s">
        <v>678</v>
      </c>
      <c r="L132" s="71">
        <v>10</v>
      </c>
      <c r="M132" s="72" t="s">
        <v>679</v>
      </c>
      <c r="N132" s="45">
        <v>27</v>
      </c>
      <c r="O132" s="73" t="str">
        <f>VLOOKUP(N132,'参加チーム名'!$B$5:$C$50,2,0)&amp;""</f>
        <v>栗生ファイターズ</v>
      </c>
    </row>
    <row r="133" spans="1:15" ht="15" customHeight="1">
      <c r="A133" s="60" t="s">
        <v>253</v>
      </c>
      <c r="B133" s="61" t="s">
        <v>304</v>
      </c>
      <c r="C133" s="63" t="s">
        <v>50</v>
      </c>
      <c r="D133" s="68">
        <v>0.578472222222222</v>
      </c>
      <c r="E133" s="45">
        <v>20</v>
      </c>
      <c r="F133" s="69" t="str">
        <f>VLOOKUP(E133,'参加チーム名'!$B$5:$C$50,2,0)&amp;""</f>
        <v>アルバルクキッズ</v>
      </c>
      <c r="G133" s="70" t="s">
        <v>678</v>
      </c>
      <c r="H133" s="71">
        <v>7</v>
      </c>
      <c r="I133" s="71" t="s">
        <v>679</v>
      </c>
      <c r="J133" s="71" t="s">
        <v>680</v>
      </c>
      <c r="K133" s="71" t="s">
        <v>678</v>
      </c>
      <c r="L133" s="71">
        <v>10</v>
      </c>
      <c r="M133" s="72" t="s">
        <v>679</v>
      </c>
      <c r="N133" s="45">
        <v>28</v>
      </c>
      <c r="O133" s="73" t="str">
        <f>VLOOKUP(N133,'参加チーム名'!$B$5:$C$50,2,0)&amp;""</f>
        <v>三の丸フレンドリーキッズ</v>
      </c>
    </row>
    <row r="134" spans="1:15" ht="15" customHeight="1">
      <c r="A134" s="60" t="s">
        <v>254</v>
      </c>
      <c r="B134" s="61" t="s">
        <v>304</v>
      </c>
      <c r="C134" s="63" t="s">
        <v>51</v>
      </c>
      <c r="D134" s="68">
        <v>0.584722222222222</v>
      </c>
      <c r="E134" s="45">
        <v>17</v>
      </c>
      <c r="F134" s="69" t="str">
        <f>VLOOKUP(E134,'参加チーム名'!$B$5:$C$50,2,0)&amp;""</f>
        <v>松陵ヤンキーズ</v>
      </c>
      <c r="G134" s="70" t="s">
        <v>678</v>
      </c>
      <c r="H134" s="71">
        <v>0</v>
      </c>
      <c r="I134" s="71" t="s">
        <v>679</v>
      </c>
      <c r="J134" s="71" t="s">
        <v>680</v>
      </c>
      <c r="K134" s="71" t="s">
        <v>678</v>
      </c>
      <c r="L134" s="71">
        <v>10</v>
      </c>
      <c r="M134" s="72" t="s">
        <v>679</v>
      </c>
      <c r="N134" s="45">
        <v>26</v>
      </c>
      <c r="O134" s="73" t="str">
        <f>VLOOKUP(N134,'参加チーム名'!$B$5:$C$50,2,0)&amp;""</f>
        <v>須賀川ゴジラキッズ</v>
      </c>
    </row>
    <row r="135" spans="1:15" ht="15" customHeight="1">
      <c r="A135" s="60" t="s">
        <v>255</v>
      </c>
      <c r="B135" s="61" t="s">
        <v>304</v>
      </c>
      <c r="C135" s="63" t="s">
        <v>52</v>
      </c>
      <c r="D135" s="68">
        <v>0.590972222222222</v>
      </c>
      <c r="E135" s="45">
        <v>18</v>
      </c>
      <c r="F135" s="69" t="str">
        <f>VLOOKUP(E135,'参加チーム名'!$B$5:$C$50,2,0)&amp;""</f>
        <v>いいたて草野ガッツ</v>
      </c>
      <c r="G135" s="70" t="s">
        <v>678</v>
      </c>
      <c r="H135" s="71">
        <v>5</v>
      </c>
      <c r="I135" s="71" t="s">
        <v>679</v>
      </c>
      <c r="J135" s="71" t="s">
        <v>680</v>
      </c>
      <c r="K135" s="71" t="s">
        <v>678</v>
      </c>
      <c r="L135" s="71">
        <v>9</v>
      </c>
      <c r="M135" s="72" t="s">
        <v>679</v>
      </c>
      <c r="N135" s="45">
        <v>27</v>
      </c>
      <c r="O135" s="73" t="str">
        <f>VLOOKUP(N135,'参加チーム名'!$B$5:$C$50,2,0)&amp;""</f>
        <v>栗生ファイターズ</v>
      </c>
    </row>
    <row r="136" spans="3:15" ht="15" customHeight="1">
      <c r="C136" s="198" t="s">
        <v>82</v>
      </c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201"/>
    </row>
    <row r="137" spans="1:15" ht="15" customHeight="1">
      <c r="A137" s="60" t="s">
        <v>326</v>
      </c>
      <c r="B137" s="61" t="s">
        <v>304</v>
      </c>
      <c r="C137" s="63" t="s">
        <v>53</v>
      </c>
      <c r="D137" s="68">
        <v>0.6041666666666666</v>
      </c>
      <c r="E137" s="45">
        <v>19</v>
      </c>
      <c r="F137" s="69" t="str">
        <f>VLOOKUP(E137,'参加チーム名'!$B$5:$C$50,2,0)&amp;""</f>
        <v>本宮ブラックシャークス</v>
      </c>
      <c r="G137" s="70" t="s">
        <v>678</v>
      </c>
      <c r="H137" s="71">
        <v>8</v>
      </c>
      <c r="I137" s="71" t="s">
        <v>679</v>
      </c>
      <c r="J137" s="71" t="s">
        <v>680</v>
      </c>
      <c r="K137" s="71" t="s">
        <v>678</v>
      </c>
      <c r="L137" s="71">
        <v>9</v>
      </c>
      <c r="M137" s="72" t="s">
        <v>679</v>
      </c>
      <c r="N137" s="45">
        <v>28</v>
      </c>
      <c r="O137" s="73" t="str">
        <f>VLOOKUP(N137,'参加チーム名'!$B$5:$C$50,2,0)&amp;""</f>
        <v>三の丸フレンドリーキッズ</v>
      </c>
    </row>
    <row r="138" spans="1:15" ht="15" customHeight="1">
      <c r="A138" s="60" t="s">
        <v>327</v>
      </c>
      <c r="B138" s="61" t="s">
        <v>304</v>
      </c>
      <c r="C138" s="63" t="s">
        <v>54</v>
      </c>
      <c r="D138" s="68">
        <v>0.6104166666666667</v>
      </c>
      <c r="E138" s="45">
        <v>20</v>
      </c>
      <c r="F138" s="69" t="str">
        <f>VLOOKUP(E138,'参加チーム名'!$B$5:$C$50,2,0)&amp;""</f>
        <v>アルバルクキッズ</v>
      </c>
      <c r="G138" s="70" t="s">
        <v>678</v>
      </c>
      <c r="H138" s="71">
        <v>8</v>
      </c>
      <c r="I138" s="71" t="s">
        <v>679</v>
      </c>
      <c r="J138" s="71" t="s">
        <v>680</v>
      </c>
      <c r="K138" s="71" t="s">
        <v>678</v>
      </c>
      <c r="L138" s="71">
        <v>9</v>
      </c>
      <c r="M138" s="72" t="s">
        <v>679</v>
      </c>
      <c r="N138" s="72">
        <v>25</v>
      </c>
      <c r="O138" s="73" t="str">
        <f>VLOOKUP(N138,'参加チーム名'!$B$5:$C$50,2,0)&amp;""</f>
        <v>原小ファイターズ</v>
      </c>
    </row>
    <row r="139" spans="1:15" ht="15" customHeight="1">
      <c r="A139" s="60" t="s">
        <v>256</v>
      </c>
      <c r="B139" s="61" t="s">
        <v>304</v>
      </c>
      <c r="C139" s="64" t="s">
        <v>55</v>
      </c>
      <c r="D139" s="78">
        <v>0.616666666666667</v>
      </c>
      <c r="E139" s="79">
        <v>17</v>
      </c>
      <c r="F139" s="69" t="str">
        <f>VLOOKUP(E139,'参加チーム名'!$B$5:$C$50,2,0)&amp;""</f>
        <v>松陵ヤンキーズ</v>
      </c>
      <c r="G139" s="70" t="s">
        <v>678</v>
      </c>
      <c r="H139" s="71">
        <v>6</v>
      </c>
      <c r="I139" s="71" t="s">
        <v>679</v>
      </c>
      <c r="J139" s="71" t="s">
        <v>680</v>
      </c>
      <c r="K139" s="71" t="s">
        <v>678</v>
      </c>
      <c r="L139" s="71">
        <v>8</v>
      </c>
      <c r="M139" s="72" t="s">
        <v>679</v>
      </c>
      <c r="N139" s="79">
        <v>27</v>
      </c>
      <c r="O139" s="73" t="str">
        <f>VLOOKUP(N139,'参加チーム名'!$B$5:$C$50,2,0)&amp;""</f>
        <v>栗生ファイターズ</v>
      </c>
    </row>
    <row r="140" spans="1:15" ht="15" customHeight="1">
      <c r="A140" s="60" t="s">
        <v>257</v>
      </c>
      <c r="B140" s="61" t="s">
        <v>304</v>
      </c>
      <c r="C140" s="63" t="s">
        <v>56</v>
      </c>
      <c r="D140" s="75">
        <v>0.622916666666667</v>
      </c>
      <c r="E140" s="45">
        <v>18</v>
      </c>
      <c r="F140" s="69" t="str">
        <f>VLOOKUP(E140,'参加チーム名'!$B$5:$C$50,2,0)&amp;""</f>
        <v>いいたて草野ガッツ</v>
      </c>
      <c r="G140" s="70" t="s">
        <v>678</v>
      </c>
      <c r="H140" s="71">
        <v>7</v>
      </c>
      <c r="I140" s="71" t="s">
        <v>679</v>
      </c>
      <c r="J140" s="71" t="s">
        <v>680</v>
      </c>
      <c r="K140" s="71" t="s">
        <v>678</v>
      </c>
      <c r="L140" s="71">
        <v>11</v>
      </c>
      <c r="M140" s="72" t="s">
        <v>679</v>
      </c>
      <c r="N140" s="45">
        <v>28</v>
      </c>
      <c r="O140" s="73" t="str">
        <f>VLOOKUP(N140,'参加チーム名'!$B$5:$C$50,2,0)&amp;""</f>
        <v>三の丸フレンドリーキッズ</v>
      </c>
    </row>
    <row r="141" spans="1:15" ht="15" customHeight="1">
      <c r="A141" s="60" t="s">
        <v>258</v>
      </c>
      <c r="B141" s="61" t="s">
        <v>304</v>
      </c>
      <c r="C141" s="63" t="s">
        <v>57</v>
      </c>
      <c r="D141" s="68">
        <v>0.629166666666667</v>
      </c>
      <c r="E141" s="45">
        <v>19</v>
      </c>
      <c r="F141" s="69" t="str">
        <f>VLOOKUP(E141,'参加チーム名'!$B$5:$C$50,2,0)&amp;""</f>
        <v>本宮ブラックシャークス</v>
      </c>
      <c r="G141" s="70" t="s">
        <v>678</v>
      </c>
      <c r="H141" s="71">
        <v>2</v>
      </c>
      <c r="I141" s="71" t="s">
        <v>679</v>
      </c>
      <c r="J141" s="71" t="s">
        <v>680</v>
      </c>
      <c r="K141" s="71" t="s">
        <v>678</v>
      </c>
      <c r="L141" s="71">
        <v>11</v>
      </c>
      <c r="M141" s="72" t="s">
        <v>679</v>
      </c>
      <c r="N141" s="45">
        <v>25</v>
      </c>
      <c r="O141" s="73" t="str">
        <f>VLOOKUP(N141,'参加チーム名'!$B$5:$C$50,2,0)&amp;""</f>
        <v>原小ファイターズ</v>
      </c>
    </row>
    <row r="142" spans="1:15" ht="15" customHeight="1">
      <c r="A142" s="60" t="s">
        <v>259</v>
      </c>
      <c r="B142" s="61" t="s">
        <v>304</v>
      </c>
      <c r="C142" s="63" t="s">
        <v>58</v>
      </c>
      <c r="D142" s="75">
        <v>0.635416666666667</v>
      </c>
      <c r="E142" s="45">
        <v>20</v>
      </c>
      <c r="F142" s="69" t="str">
        <f>VLOOKUP(E142,'参加チーム名'!$B$5:$C$50,2,0)&amp;""</f>
        <v>アルバルクキッズ</v>
      </c>
      <c r="G142" s="70" t="s">
        <v>678</v>
      </c>
      <c r="H142" s="71">
        <v>8</v>
      </c>
      <c r="I142" s="71" t="s">
        <v>679</v>
      </c>
      <c r="J142" s="71" t="s">
        <v>680</v>
      </c>
      <c r="K142" s="71" t="s">
        <v>678</v>
      </c>
      <c r="L142" s="71">
        <v>8</v>
      </c>
      <c r="M142" s="72" t="s">
        <v>679</v>
      </c>
      <c r="N142" s="45">
        <v>26</v>
      </c>
      <c r="O142" s="73" t="str">
        <f>VLOOKUP(N142,'参加チーム名'!$B$5:$C$50,2,0)&amp;""</f>
        <v>須賀川ゴジラキッズ</v>
      </c>
    </row>
    <row r="143" spans="1:15" ht="15" customHeight="1">
      <c r="A143" s="60" t="s">
        <v>260</v>
      </c>
      <c r="B143" s="61" t="s">
        <v>304</v>
      </c>
      <c r="C143" s="63" t="s">
        <v>59</v>
      </c>
      <c r="D143" s="68">
        <v>0.641666666666667</v>
      </c>
      <c r="E143" s="45">
        <v>17</v>
      </c>
      <c r="F143" s="69" t="str">
        <f>VLOOKUP(E143,'参加チーム名'!$B$5:$C$50,2,0)&amp;""</f>
        <v>松陵ヤンキーズ</v>
      </c>
      <c r="G143" s="70" t="s">
        <v>678</v>
      </c>
      <c r="H143" s="71">
        <v>8</v>
      </c>
      <c r="I143" s="71" t="s">
        <v>679</v>
      </c>
      <c r="J143" s="71" t="s">
        <v>680</v>
      </c>
      <c r="K143" s="71" t="s">
        <v>678</v>
      </c>
      <c r="L143" s="71">
        <v>9</v>
      </c>
      <c r="M143" s="72" t="s">
        <v>679</v>
      </c>
      <c r="N143" s="45">
        <v>28</v>
      </c>
      <c r="O143" s="73" t="str">
        <f>VLOOKUP(N143,'参加チーム名'!$B$5:$C$50,2,0)&amp;""</f>
        <v>三の丸フレンドリーキッズ</v>
      </c>
    </row>
    <row r="144" spans="1:15" ht="15" customHeight="1">
      <c r="A144" s="60" t="s">
        <v>261</v>
      </c>
      <c r="B144" s="61" t="s">
        <v>304</v>
      </c>
      <c r="C144" s="63" t="s">
        <v>60</v>
      </c>
      <c r="D144" s="75">
        <v>0.647916666666667</v>
      </c>
      <c r="E144" s="45">
        <v>18</v>
      </c>
      <c r="F144" s="69" t="str">
        <f>VLOOKUP(E144,'参加チーム名'!$B$5:$C$50,2,0)&amp;""</f>
        <v>いいたて草野ガッツ</v>
      </c>
      <c r="G144" s="70" t="s">
        <v>678</v>
      </c>
      <c r="H144" s="71">
        <v>3</v>
      </c>
      <c r="I144" s="71" t="s">
        <v>679</v>
      </c>
      <c r="J144" s="71" t="s">
        <v>680</v>
      </c>
      <c r="K144" s="71" t="s">
        <v>678</v>
      </c>
      <c r="L144" s="71">
        <v>11</v>
      </c>
      <c r="M144" s="72" t="s">
        <v>679</v>
      </c>
      <c r="N144" s="45">
        <v>25</v>
      </c>
      <c r="O144" s="73" t="str">
        <f>VLOOKUP(N144,'参加チーム名'!$B$5:$C$50,2,0)&amp;""</f>
        <v>原小ファイターズ</v>
      </c>
    </row>
    <row r="145" spans="1:15" ht="15" customHeight="1">
      <c r="A145" s="60" t="s">
        <v>262</v>
      </c>
      <c r="B145" s="61" t="s">
        <v>304</v>
      </c>
      <c r="C145" s="63" t="s">
        <v>61</v>
      </c>
      <c r="D145" s="68">
        <v>0.654166666666667</v>
      </c>
      <c r="E145" s="45">
        <v>19</v>
      </c>
      <c r="F145" s="69" t="str">
        <f>VLOOKUP(E145,'参加チーム名'!$B$5:$C$50,2,0)&amp;""</f>
        <v>本宮ブラックシャークス</v>
      </c>
      <c r="G145" s="70" t="s">
        <v>678</v>
      </c>
      <c r="H145" s="71">
        <v>3</v>
      </c>
      <c r="I145" s="71" t="s">
        <v>679</v>
      </c>
      <c r="J145" s="71" t="s">
        <v>680</v>
      </c>
      <c r="K145" s="71" t="s">
        <v>678</v>
      </c>
      <c r="L145" s="71">
        <v>9</v>
      </c>
      <c r="M145" s="72" t="s">
        <v>679</v>
      </c>
      <c r="N145" s="45">
        <v>26</v>
      </c>
      <c r="O145" s="73" t="str">
        <f>VLOOKUP(N145,'参加チーム名'!$B$5:$C$50,2,0)&amp;""</f>
        <v>須賀川ゴジラキッズ</v>
      </c>
    </row>
    <row r="146" spans="3:15" ht="15" customHeight="1">
      <c r="C146" s="198" t="s">
        <v>82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201"/>
    </row>
    <row r="147" spans="1:15" ht="15" customHeight="1">
      <c r="A147" s="60" t="s">
        <v>328</v>
      </c>
      <c r="B147" s="61" t="s">
        <v>304</v>
      </c>
      <c r="C147" s="63" t="s">
        <v>62</v>
      </c>
      <c r="D147" s="68">
        <v>0.6666666666666666</v>
      </c>
      <c r="E147" s="45">
        <v>20</v>
      </c>
      <c r="F147" s="69" t="str">
        <f>VLOOKUP(E147,'参加チーム名'!$B$5:$C$50,2,0)&amp;""</f>
        <v>アルバルクキッズ</v>
      </c>
      <c r="G147" s="70" t="s">
        <v>678</v>
      </c>
      <c r="H147" s="71">
        <v>4</v>
      </c>
      <c r="I147" s="71" t="s">
        <v>679</v>
      </c>
      <c r="J147" s="71" t="s">
        <v>680</v>
      </c>
      <c r="K147" s="71" t="s">
        <v>678</v>
      </c>
      <c r="L147" s="71">
        <v>11</v>
      </c>
      <c r="M147" s="72" t="s">
        <v>679</v>
      </c>
      <c r="N147" s="45">
        <v>27</v>
      </c>
      <c r="O147" s="73" t="str">
        <f>VLOOKUP(N147,'参加チーム名'!$B$5:$C$50,2,0)&amp;""</f>
        <v>栗生ファイターズ</v>
      </c>
    </row>
    <row r="148" spans="1:15" ht="15" customHeight="1">
      <c r="A148" s="60" t="s">
        <v>329</v>
      </c>
      <c r="B148" s="61" t="s">
        <v>304</v>
      </c>
      <c r="C148" s="64" t="s">
        <v>63</v>
      </c>
      <c r="D148" s="68">
        <v>0.6729166666666666</v>
      </c>
      <c r="E148" s="79">
        <v>21</v>
      </c>
      <c r="F148" s="69" t="str">
        <f>VLOOKUP(E148,'参加チーム名'!$B$5:$C$50,2,0)&amp;""</f>
        <v>チームからあげ君！</v>
      </c>
      <c r="G148" s="70" t="s">
        <v>678</v>
      </c>
      <c r="H148" s="71">
        <v>4</v>
      </c>
      <c r="I148" s="71" t="s">
        <v>679</v>
      </c>
      <c r="J148" s="71" t="s">
        <v>680</v>
      </c>
      <c r="K148" s="71" t="s">
        <v>678</v>
      </c>
      <c r="L148" s="71">
        <v>10</v>
      </c>
      <c r="M148" s="72" t="s">
        <v>679</v>
      </c>
      <c r="N148" s="79">
        <v>25</v>
      </c>
      <c r="O148" s="73" t="str">
        <f>VLOOKUP(N148,'参加チーム名'!$B$5:$C$50,2,0)&amp;""</f>
        <v>原小ファイターズ</v>
      </c>
    </row>
    <row r="149" spans="1:15" ht="15" customHeight="1">
      <c r="A149" s="60" t="s">
        <v>263</v>
      </c>
      <c r="B149" s="61" t="s">
        <v>304</v>
      </c>
      <c r="C149" s="63" t="s">
        <v>64</v>
      </c>
      <c r="D149" s="68">
        <v>0.679166666666667</v>
      </c>
      <c r="E149" s="45">
        <v>22</v>
      </c>
      <c r="F149" s="69" t="str">
        <f>VLOOKUP(E149,'参加チーム名'!$B$5:$C$50,2,0)&amp;""</f>
        <v>五本松ドッジハンターズA</v>
      </c>
      <c r="G149" s="70" t="s">
        <v>678</v>
      </c>
      <c r="H149" s="71">
        <v>11</v>
      </c>
      <c r="I149" s="71" t="s">
        <v>679</v>
      </c>
      <c r="J149" s="71" t="s">
        <v>680</v>
      </c>
      <c r="K149" s="71" t="s">
        <v>678</v>
      </c>
      <c r="L149" s="71">
        <v>5</v>
      </c>
      <c r="M149" s="72" t="s">
        <v>679</v>
      </c>
      <c r="N149" s="45">
        <v>26</v>
      </c>
      <c r="O149" s="73" t="str">
        <f>VLOOKUP(N149,'参加チーム名'!$B$5:$C$50,2,0)&amp;""</f>
        <v>須賀川ゴジラキッズ</v>
      </c>
    </row>
    <row r="150" spans="1:15" ht="15" customHeight="1">
      <c r="A150" s="60" t="s">
        <v>264</v>
      </c>
      <c r="B150" s="61" t="s">
        <v>304</v>
      </c>
      <c r="C150" s="63" t="s">
        <v>65</v>
      </c>
      <c r="D150" s="68">
        <v>0.685416666666667</v>
      </c>
      <c r="E150" s="45">
        <v>23</v>
      </c>
      <c r="F150" s="69" t="str">
        <f>VLOOKUP(E150,'参加チーム名'!$B$5:$C$50,2,0)&amp;""</f>
        <v>荒町朝練ファイターズA</v>
      </c>
      <c r="G150" s="70" t="s">
        <v>678</v>
      </c>
      <c r="H150" s="71">
        <v>6</v>
      </c>
      <c r="I150" s="71" t="s">
        <v>679</v>
      </c>
      <c r="J150" s="71" t="s">
        <v>680</v>
      </c>
      <c r="K150" s="71" t="s">
        <v>678</v>
      </c>
      <c r="L150" s="71">
        <v>11</v>
      </c>
      <c r="M150" s="72" t="s">
        <v>679</v>
      </c>
      <c r="N150" s="45">
        <v>27</v>
      </c>
      <c r="O150" s="73" t="str">
        <f>VLOOKUP(N150,'参加チーム名'!$B$5:$C$50,2,0)&amp;""</f>
        <v>栗生ファイターズ</v>
      </c>
    </row>
    <row r="151" spans="1:15" ht="15" customHeight="1">
      <c r="A151" s="60" t="s">
        <v>265</v>
      </c>
      <c r="B151" s="61" t="s">
        <v>304</v>
      </c>
      <c r="C151" s="63" t="s">
        <v>66</v>
      </c>
      <c r="D151" s="68">
        <v>0.691666666666667</v>
      </c>
      <c r="E151" s="45">
        <v>24</v>
      </c>
      <c r="F151" s="69" t="str">
        <f>VLOOKUP(E151,'参加チーム名'!$B$5:$C$50,2,0)&amp;""</f>
        <v>SPファイヤードラゴンズ</v>
      </c>
      <c r="G151" s="70" t="s">
        <v>678</v>
      </c>
      <c r="H151" s="71">
        <v>9</v>
      </c>
      <c r="I151" s="71" t="s">
        <v>679</v>
      </c>
      <c r="J151" s="71" t="s">
        <v>680</v>
      </c>
      <c r="K151" s="71" t="s">
        <v>678</v>
      </c>
      <c r="L151" s="71">
        <v>7</v>
      </c>
      <c r="M151" s="72" t="s">
        <v>679</v>
      </c>
      <c r="N151" s="45">
        <v>28</v>
      </c>
      <c r="O151" s="73" t="str">
        <f>VLOOKUP(N151,'参加チーム名'!$B$5:$C$50,2,0)&amp;""</f>
        <v>三の丸フレンドリーキッズ</v>
      </c>
    </row>
    <row r="152" spans="1:15" ht="15" customHeight="1">
      <c r="A152" s="60" t="s">
        <v>266</v>
      </c>
      <c r="B152" s="61" t="s">
        <v>304</v>
      </c>
      <c r="C152" s="63" t="s">
        <v>67</v>
      </c>
      <c r="D152" s="68">
        <v>0.697916666666667</v>
      </c>
      <c r="E152" s="45">
        <v>22</v>
      </c>
      <c r="F152" s="69" t="str">
        <f>VLOOKUP(E152,'参加チーム名'!$B$5:$C$50,2,0)&amp;""</f>
        <v>五本松ドッジハンターズA</v>
      </c>
      <c r="G152" s="70" t="s">
        <v>678</v>
      </c>
      <c r="H152" s="71">
        <v>8</v>
      </c>
      <c r="I152" s="71" t="s">
        <v>679</v>
      </c>
      <c r="J152" s="71" t="s">
        <v>680</v>
      </c>
      <c r="K152" s="71" t="s">
        <v>678</v>
      </c>
      <c r="L152" s="71">
        <v>9</v>
      </c>
      <c r="M152" s="72" t="s">
        <v>679</v>
      </c>
      <c r="N152" s="45">
        <v>25</v>
      </c>
      <c r="O152" s="73" t="str">
        <f>VLOOKUP(N152,'参加チーム名'!$B$5:$C$50,2,0)&amp;""</f>
        <v>原小ファイターズ</v>
      </c>
    </row>
    <row r="153" spans="1:15" ht="15" customHeight="1">
      <c r="A153" s="60" t="s">
        <v>267</v>
      </c>
      <c r="B153" s="61" t="s">
        <v>304</v>
      </c>
      <c r="C153" s="63" t="s">
        <v>68</v>
      </c>
      <c r="D153" s="68">
        <v>0.704166666666666</v>
      </c>
      <c r="E153" s="45">
        <v>23</v>
      </c>
      <c r="F153" s="69" t="str">
        <f>VLOOKUP(E153,'参加チーム名'!$B$5:$C$50,2,0)&amp;""</f>
        <v>荒町朝練ファイターズA</v>
      </c>
      <c r="G153" s="70" t="s">
        <v>678</v>
      </c>
      <c r="H153" s="71">
        <v>0</v>
      </c>
      <c r="I153" s="71" t="s">
        <v>679</v>
      </c>
      <c r="J153" s="71" t="s">
        <v>680</v>
      </c>
      <c r="K153" s="71" t="s">
        <v>678</v>
      </c>
      <c r="L153" s="71">
        <v>11</v>
      </c>
      <c r="M153" s="72" t="s">
        <v>679</v>
      </c>
      <c r="N153" s="45">
        <v>26</v>
      </c>
      <c r="O153" s="73" t="str">
        <f>VLOOKUP(N153,'参加チーム名'!$B$5:$C$50,2,0)&amp;""</f>
        <v>須賀川ゴジラキッズ</v>
      </c>
    </row>
    <row r="154" spans="1:15" ht="15" customHeight="1">
      <c r="A154" s="60" t="s">
        <v>268</v>
      </c>
      <c r="B154" s="61" t="s">
        <v>304</v>
      </c>
      <c r="C154" s="63" t="s">
        <v>69</v>
      </c>
      <c r="D154" s="68">
        <v>0.710416666666666</v>
      </c>
      <c r="E154" s="45">
        <v>24</v>
      </c>
      <c r="F154" s="69" t="str">
        <f>VLOOKUP(E154,'参加チーム名'!$B$5:$C$50,2,0)&amp;""</f>
        <v>SPファイヤードラゴンズ</v>
      </c>
      <c r="G154" s="70" t="s">
        <v>678</v>
      </c>
      <c r="H154" s="71">
        <v>9</v>
      </c>
      <c r="I154" s="71" t="s">
        <v>679</v>
      </c>
      <c r="J154" s="71" t="s">
        <v>680</v>
      </c>
      <c r="K154" s="71" t="s">
        <v>678</v>
      </c>
      <c r="L154" s="71">
        <v>5</v>
      </c>
      <c r="M154" s="72" t="s">
        <v>679</v>
      </c>
      <c r="N154" s="45">
        <v>27</v>
      </c>
      <c r="O154" s="73" t="str">
        <f>VLOOKUP(N154,'参加チーム名'!$B$5:$C$50,2,0)&amp;""</f>
        <v>栗生ファイターズ</v>
      </c>
    </row>
    <row r="155" spans="1:15" ht="15" customHeight="1" thickBot="1">
      <c r="A155" s="60" t="s">
        <v>269</v>
      </c>
      <c r="B155" s="61" t="s">
        <v>304</v>
      </c>
      <c r="C155" s="80" t="s">
        <v>70</v>
      </c>
      <c r="D155" s="81">
        <v>0.716666666666666</v>
      </c>
      <c r="E155" s="10">
        <v>21</v>
      </c>
      <c r="F155" s="69" t="str">
        <f>VLOOKUP(E155,'参加チーム名'!$B$5:$C$50,2,0)&amp;""</f>
        <v>チームからあげ君！</v>
      </c>
      <c r="G155" s="70" t="s">
        <v>678</v>
      </c>
      <c r="H155" s="71">
        <v>5</v>
      </c>
      <c r="I155" s="71" t="s">
        <v>679</v>
      </c>
      <c r="J155" s="71" t="s">
        <v>680</v>
      </c>
      <c r="K155" s="71" t="s">
        <v>678</v>
      </c>
      <c r="L155" s="71">
        <v>10</v>
      </c>
      <c r="M155" s="72" t="s">
        <v>679</v>
      </c>
      <c r="N155" s="10">
        <v>28</v>
      </c>
      <c r="O155" s="73" t="str">
        <f>VLOOKUP(N155,'参加チーム名'!$B$5:$C$50,2,0)&amp;""</f>
        <v>三の丸フレンドリーキッズ</v>
      </c>
    </row>
    <row r="156" spans="3:15" ht="15" customHeight="1" thickBot="1">
      <c r="C156" s="202" t="s">
        <v>77</v>
      </c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4"/>
    </row>
    <row r="157" spans="3:15" ht="16.5" customHeight="1">
      <c r="C157" s="205" t="s">
        <v>174</v>
      </c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</row>
    <row r="158" spans="3:15" ht="16.5" customHeight="1" thickBot="1"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</row>
    <row r="159" spans="3:15" ht="13.5" customHeight="1">
      <c r="C159" s="62"/>
      <c r="D159" s="209" t="s">
        <v>27</v>
      </c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10"/>
    </row>
    <row r="160" spans="3:15" ht="13.5" customHeight="1">
      <c r="C160" s="63"/>
      <c r="D160" s="211" t="s">
        <v>28</v>
      </c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2"/>
    </row>
    <row r="161" spans="3:15" ht="13.5" customHeight="1">
      <c r="C161" s="63"/>
      <c r="D161" s="211" t="s">
        <v>29</v>
      </c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2"/>
    </row>
    <row r="162" spans="3:15" ht="21.75" customHeight="1">
      <c r="C162" s="213" t="s">
        <v>30</v>
      </c>
      <c r="D162" s="193" t="s">
        <v>142</v>
      </c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215"/>
    </row>
    <row r="163" spans="3:15" ht="21.75" customHeight="1">
      <c r="C163" s="214"/>
      <c r="D163" s="216" t="s">
        <v>71</v>
      </c>
      <c r="E163" s="193" t="s">
        <v>72</v>
      </c>
      <c r="F163" s="194"/>
      <c r="G163" s="194"/>
      <c r="H163" s="194"/>
      <c r="I163" s="194"/>
      <c r="J163" s="194"/>
      <c r="K163" s="194"/>
      <c r="L163" s="194"/>
      <c r="M163" s="194"/>
      <c r="N163" s="194"/>
      <c r="O163" s="215"/>
    </row>
    <row r="164" spans="3:15" ht="27">
      <c r="C164" s="214"/>
      <c r="D164" s="217"/>
      <c r="E164" s="65" t="s">
        <v>641</v>
      </c>
      <c r="F164" s="66" t="s">
        <v>25</v>
      </c>
      <c r="G164" s="218" t="s">
        <v>73</v>
      </c>
      <c r="H164" s="219"/>
      <c r="I164" s="219"/>
      <c r="J164" s="219"/>
      <c r="K164" s="219"/>
      <c r="L164" s="219"/>
      <c r="M164" s="220"/>
      <c r="N164" s="65" t="s">
        <v>641</v>
      </c>
      <c r="O164" s="67" t="s">
        <v>25</v>
      </c>
    </row>
    <row r="165" spans="1:15" ht="15" customHeight="1">
      <c r="A165" s="60" t="s">
        <v>330</v>
      </c>
      <c r="B165" s="61" t="s">
        <v>305</v>
      </c>
      <c r="C165" s="63" t="s">
        <v>31</v>
      </c>
      <c r="D165" s="68">
        <v>0.4375</v>
      </c>
      <c r="E165" s="45">
        <v>25</v>
      </c>
      <c r="F165" s="69" t="str">
        <f>VLOOKUP(E165,'参加チーム名'!$B$5:$C$50,2,0)&amp;""</f>
        <v>原小ファイターズ</v>
      </c>
      <c r="G165" s="70" t="s">
        <v>678</v>
      </c>
      <c r="H165" s="71">
        <v>4</v>
      </c>
      <c r="I165" s="71" t="s">
        <v>679</v>
      </c>
      <c r="J165" s="71" t="s">
        <v>680</v>
      </c>
      <c r="K165" s="71" t="s">
        <v>678</v>
      </c>
      <c r="L165" s="71">
        <v>6</v>
      </c>
      <c r="M165" s="72" t="s">
        <v>679</v>
      </c>
      <c r="N165" s="45">
        <v>29</v>
      </c>
      <c r="O165" s="73" t="str">
        <f>VLOOKUP(N165,'参加チーム名'!$B$5:$C$50,2,0)&amp;""</f>
        <v>館ジャングルー</v>
      </c>
    </row>
    <row r="166" spans="1:15" ht="15" customHeight="1">
      <c r="A166" s="60" t="s">
        <v>331</v>
      </c>
      <c r="B166" s="61" t="s">
        <v>305</v>
      </c>
      <c r="C166" s="63" t="s">
        <v>32</v>
      </c>
      <c r="D166" s="68">
        <v>0.44375</v>
      </c>
      <c r="E166" s="45">
        <v>26</v>
      </c>
      <c r="F166" s="69" t="str">
        <f>VLOOKUP(E166,'参加チーム名'!$B$5:$C$50,2,0)&amp;""</f>
        <v>須賀川ゴジラキッズ</v>
      </c>
      <c r="G166" s="70" t="s">
        <v>678</v>
      </c>
      <c r="H166" s="71">
        <v>5</v>
      </c>
      <c r="I166" s="71" t="s">
        <v>679</v>
      </c>
      <c r="J166" s="71" t="s">
        <v>680</v>
      </c>
      <c r="K166" s="71" t="s">
        <v>678</v>
      </c>
      <c r="L166" s="71">
        <v>7</v>
      </c>
      <c r="M166" s="72" t="s">
        <v>679</v>
      </c>
      <c r="N166" s="45">
        <v>30</v>
      </c>
      <c r="O166" s="73" t="str">
        <f>VLOOKUP(N166,'参加チーム名'!$B$5:$C$50,2,0)&amp;""</f>
        <v>Aoiトップガン</v>
      </c>
    </row>
    <row r="167" spans="1:15" ht="15" customHeight="1">
      <c r="A167" s="60" t="s">
        <v>270</v>
      </c>
      <c r="B167" s="61" t="s">
        <v>305</v>
      </c>
      <c r="C167" s="63" t="s">
        <v>33</v>
      </c>
      <c r="D167" s="68">
        <v>0.45</v>
      </c>
      <c r="E167" s="45">
        <v>27</v>
      </c>
      <c r="F167" s="69" t="str">
        <f>VLOOKUP(E167,'参加チーム名'!$B$5:$C$50,2,0)&amp;""</f>
        <v>栗生ファイターズ</v>
      </c>
      <c r="G167" s="70" t="s">
        <v>678</v>
      </c>
      <c r="H167" s="71">
        <v>9</v>
      </c>
      <c r="I167" s="71" t="s">
        <v>679</v>
      </c>
      <c r="J167" s="71" t="s">
        <v>680</v>
      </c>
      <c r="K167" s="71" t="s">
        <v>678</v>
      </c>
      <c r="L167" s="71">
        <v>5</v>
      </c>
      <c r="M167" s="72" t="s">
        <v>679</v>
      </c>
      <c r="N167" s="45">
        <v>31</v>
      </c>
      <c r="O167" s="73" t="str">
        <f>VLOOKUP(N167,'参加チーム名'!$B$5:$C$50,2,0)&amp;""</f>
        <v>永盛ミュートス・キッズ</v>
      </c>
    </row>
    <row r="168" spans="1:15" ht="15" customHeight="1">
      <c r="A168" s="60" t="s">
        <v>271</v>
      </c>
      <c r="B168" s="61" t="s">
        <v>305</v>
      </c>
      <c r="C168" s="63" t="s">
        <v>34</v>
      </c>
      <c r="D168" s="68">
        <v>0.45625</v>
      </c>
      <c r="E168" s="45">
        <v>28</v>
      </c>
      <c r="F168" s="69" t="str">
        <f>VLOOKUP(E168,'参加チーム名'!$B$5:$C$50,2,0)&amp;""</f>
        <v>三の丸フレンドリーキッズ</v>
      </c>
      <c r="G168" s="70" t="s">
        <v>678</v>
      </c>
      <c r="H168" s="71">
        <v>7</v>
      </c>
      <c r="I168" s="71" t="s">
        <v>679</v>
      </c>
      <c r="J168" s="71" t="s">
        <v>680</v>
      </c>
      <c r="K168" s="71" t="s">
        <v>678</v>
      </c>
      <c r="L168" s="71">
        <v>7</v>
      </c>
      <c r="M168" s="72" t="s">
        <v>679</v>
      </c>
      <c r="N168" s="45">
        <v>32</v>
      </c>
      <c r="O168" s="73" t="str">
        <f>VLOOKUP(N168,'参加チーム名'!$B$5:$C$50,2,0)&amp;""</f>
        <v>大谷ブルーウインズ</v>
      </c>
    </row>
    <row r="169" spans="1:15" ht="15" customHeight="1">
      <c r="A169" s="60" t="s">
        <v>272</v>
      </c>
      <c r="B169" s="61" t="s">
        <v>305</v>
      </c>
      <c r="C169" s="63" t="s">
        <v>35</v>
      </c>
      <c r="D169" s="68">
        <v>0.4625</v>
      </c>
      <c r="E169" s="45">
        <v>25</v>
      </c>
      <c r="F169" s="69" t="str">
        <f>VLOOKUP(E169,'参加チーム名'!$B$5:$C$50,2,0)&amp;""</f>
        <v>原小ファイターズ</v>
      </c>
      <c r="G169" s="70" t="s">
        <v>678</v>
      </c>
      <c r="H169" s="71">
        <v>10</v>
      </c>
      <c r="I169" s="71" t="s">
        <v>679</v>
      </c>
      <c r="J169" s="71" t="s">
        <v>680</v>
      </c>
      <c r="K169" s="71" t="s">
        <v>678</v>
      </c>
      <c r="L169" s="71">
        <v>1</v>
      </c>
      <c r="M169" s="72" t="s">
        <v>679</v>
      </c>
      <c r="N169" s="45">
        <v>30</v>
      </c>
      <c r="O169" s="73" t="str">
        <f>VLOOKUP(N169,'参加チーム名'!$B$5:$C$50,2,0)&amp;""</f>
        <v>Aoiトップガン</v>
      </c>
    </row>
    <row r="170" spans="1:15" ht="15" customHeight="1">
      <c r="A170" s="60" t="s">
        <v>273</v>
      </c>
      <c r="B170" s="61" t="s">
        <v>305</v>
      </c>
      <c r="C170" s="63" t="s">
        <v>36</v>
      </c>
      <c r="D170" s="68">
        <v>0.46875</v>
      </c>
      <c r="E170" s="45">
        <v>26</v>
      </c>
      <c r="F170" s="69" t="str">
        <f>VLOOKUP(E170,'参加チーム名'!$B$5:$C$50,2,0)&amp;""</f>
        <v>須賀川ゴジラキッズ</v>
      </c>
      <c r="G170" s="70" t="s">
        <v>678</v>
      </c>
      <c r="H170" s="71">
        <v>7</v>
      </c>
      <c r="I170" s="71" t="s">
        <v>679</v>
      </c>
      <c r="J170" s="71" t="s">
        <v>680</v>
      </c>
      <c r="K170" s="71" t="s">
        <v>678</v>
      </c>
      <c r="L170" s="71">
        <v>6</v>
      </c>
      <c r="M170" s="72" t="s">
        <v>679</v>
      </c>
      <c r="N170" s="45">
        <v>31</v>
      </c>
      <c r="O170" s="73" t="str">
        <f>VLOOKUP(N170,'参加チーム名'!$B$5:$C$50,2,0)&amp;""</f>
        <v>永盛ミュートス・キッズ</v>
      </c>
    </row>
    <row r="171" spans="1:15" ht="15" customHeight="1">
      <c r="A171" s="60" t="s">
        <v>274</v>
      </c>
      <c r="B171" s="61" t="s">
        <v>305</v>
      </c>
      <c r="C171" s="63" t="s">
        <v>37</v>
      </c>
      <c r="D171" s="68">
        <v>0.475</v>
      </c>
      <c r="E171" s="45">
        <v>27</v>
      </c>
      <c r="F171" s="69" t="str">
        <f>VLOOKUP(E171,'参加チーム名'!$B$5:$C$50,2,0)&amp;""</f>
        <v>栗生ファイターズ</v>
      </c>
      <c r="G171" s="70" t="s">
        <v>678</v>
      </c>
      <c r="H171" s="71">
        <v>7</v>
      </c>
      <c r="I171" s="71" t="s">
        <v>679</v>
      </c>
      <c r="J171" s="71" t="s">
        <v>680</v>
      </c>
      <c r="K171" s="71" t="s">
        <v>678</v>
      </c>
      <c r="L171" s="71">
        <v>7</v>
      </c>
      <c r="M171" s="72" t="s">
        <v>679</v>
      </c>
      <c r="N171" s="45">
        <v>32</v>
      </c>
      <c r="O171" s="73" t="str">
        <f>VLOOKUP(N171,'参加チーム名'!$B$5:$C$50,2,0)&amp;""</f>
        <v>大谷ブルーウインズ</v>
      </c>
    </row>
    <row r="172" spans="1:15" ht="15" customHeight="1">
      <c r="A172" s="60" t="s">
        <v>275</v>
      </c>
      <c r="B172" s="61" t="s">
        <v>305</v>
      </c>
      <c r="C172" s="63" t="s">
        <v>38</v>
      </c>
      <c r="D172" s="68">
        <v>0.48125</v>
      </c>
      <c r="E172" s="45">
        <v>28</v>
      </c>
      <c r="F172" s="69" t="str">
        <f>VLOOKUP(E172,'参加チーム名'!$B$5:$C$50,2,0)&amp;""</f>
        <v>三の丸フレンドリーキッズ</v>
      </c>
      <c r="G172" s="70" t="s">
        <v>678</v>
      </c>
      <c r="H172" s="71">
        <v>0</v>
      </c>
      <c r="I172" s="71" t="s">
        <v>679</v>
      </c>
      <c r="J172" s="71" t="s">
        <v>680</v>
      </c>
      <c r="K172" s="71" t="s">
        <v>678</v>
      </c>
      <c r="L172" s="71">
        <v>12</v>
      </c>
      <c r="M172" s="72" t="s">
        <v>679</v>
      </c>
      <c r="N172" s="45">
        <v>29</v>
      </c>
      <c r="O172" s="73" t="str">
        <f>VLOOKUP(N172,'参加チーム名'!$B$5:$C$50,2,0)&amp;""</f>
        <v>館ジャングルー</v>
      </c>
    </row>
    <row r="173" spans="1:15" ht="15" customHeight="1">
      <c r="A173" s="60" t="s">
        <v>276</v>
      </c>
      <c r="B173" s="61" t="s">
        <v>305</v>
      </c>
      <c r="C173" s="63" t="s">
        <v>39</v>
      </c>
      <c r="D173" s="68">
        <v>0.4875</v>
      </c>
      <c r="E173" s="45">
        <v>25</v>
      </c>
      <c r="F173" s="69" t="str">
        <f>VLOOKUP(E173,'参加チーム名'!$B$5:$C$50,2,0)&amp;""</f>
        <v>原小ファイターズ</v>
      </c>
      <c r="G173" s="70" t="s">
        <v>678</v>
      </c>
      <c r="H173" s="71">
        <v>10</v>
      </c>
      <c r="I173" s="71" t="s">
        <v>679</v>
      </c>
      <c r="J173" s="71" t="s">
        <v>680</v>
      </c>
      <c r="K173" s="71" t="s">
        <v>678</v>
      </c>
      <c r="L173" s="71">
        <v>0</v>
      </c>
      <c r="M173" s="72" t="s">
        <v>679</v>
      </c>
      <c r="N173" s="45">
        <v>31</v>
      </c>
      <c r="O173" s="73" t="str">
        <f>VLOOKUP(N173,'参加チーム名'!$B$5:$C$50,2,0)&amp;""</f>
        <v>永盛ミュートス・キッズ</v>
      </c>
    </row>
    <row r="174" spans="1:15" ht="15" customHeight="1">
      <c r="A174" s="60" t="s">
        <v>277</v>
      </c>
      <c r="B174" s="61" t="s">
        <v>305</v>
      </c>
      <c r="C174" s="63" t="s">
        <v>40</v>
      </c>
      <c r="D174" s="68">
        <v>0.49375</v>
      </c>
      <c r="E174" s="45">
        <v>26</v>
      </c>
      <c r="F174" s="69" t="str">
        <f>VLOOKUP(E174,'参加チーム名'!$B$5:$C$50,2,0)&amp;""</f>
        <v>須賀川ゴジラキッズ</v>
      </c>
      <c r="G174" s="70" t="s">
        <v>678</v>
      </c>
      <c r="H174" s="71">
        <v>4</v>
      </c>
      <c r="I174" s="71" t="s">
        <v>679</v>
      </c>
      <c r="J174" s="71" t="s">
        <v>680</v>
      </c>
      <c r="K174" s="71" t="s">
        <v>678</v>
      </c>
      <c r="L174" s="71">
        <v>8</v>
      </c>
      <c r="M174" s="72" t="s">
        <v>679</v>
      </c>
      <c r="N174" s="45">
        <v>32</v>
      </c>
      <c r="O174" s="73" t="str">
        <f>VLOOKUP(N174,'参加チーム名'!$B$5:$C$50,2,0)&amp;""</f>
        <v>大谷ブルーウインズ</v>
      </c>
    </row>
    <row r="175" spans="1:15" ht="15" customHeight="1">
      <c r="A175" s="60" t="s">
        <v>278</v>
      </c>
      <c r="B175" s="61" t="s">
        <v>305</v>
      </c>
      <c r="C175" s="63" t="s">
        <v>41</v>
      </c>
      <c r="D175" s="68">
        <v>0.5</v>
      </c>
      <c r="E175" s="45">
        <v>27</v>
      </c>
      <c r="F175" s="69" t="str">
        <f>VLOOKUP(E175,'参加チーム名'!$B$5:$C$50,2,0)&amp;""</f>
        <v>栗生ファイターズ</v>
      </c>
      <c r="G175" s="70" t="s">
        <v>678</v>
      </c>
      <c r="H175" s="71">
        <v>6</v>
      </c>
      <c r="I175" s="71" t="s">
        <v>679</v>
      </c>
      <c r="J175" s="71" t="s">
        <v>680</v>
      </c>
      <c r="K175" s="71" t="s">
        <v>678</v>
      </c>
      <c r="L175" s="71">
        <v>7</v>
      </c>
      <c r="M175" s="72" t="s">
        <v>679</v>
      </c>
      <c r="N175" s="45">
        <v>29</v>
      </c>
      <c r="O175" s="73" t="str">
        <f>VLOOKUP(N175,'参加チーム名'!$B$5:$C$50,2,0)&amp;""</f>
        <v>館ジャングルー</v>
      </c>
    </row>
    <row r="176" spans="1:15" ht="15" customHeight="1">
      <c r="A176" s="60" t="s">
        <v>279</v>
      </c>
      <c r="B176" s="61" t="s">
        <v>305</v>
      </c>
      <c r="C176" s="74" t="s">
        <v>42</v>
      </c>
      <c r="D176" s="75">
        <v>0.50625</v>
      </c>
      <c r="E176" s="76">
        <v>28</v>
      </c>
      <c r="F176" s="69" t="str">
        <f>VLOOKUP(E176,'参加チーム名'!$B$5:$C$50,2,0)&amp;""</f>
        <v>三の丸フレンドリーキッズ</v>
      </c>
      <c r="G176" s="70" t="s">
        <v>678</v>
      </c>
      <c r="H176" s="71">
        <v>7</v>
      </c>
      <c r="I176" s="71" t="s">
        <v>679</v>
      </c>
      <c r="J176" s="71" t="s">
        <v>680</v>
      </c>
      <c r="K176" s="71" t="s">
        <v>678</v>
      </c>
      <c r="L176" s="71">
        <v>10</v>
      </c>
      <c r="M176" s="72" t="s">
        <v>679</v>
      </c>
      <c r="N176" s="76">
        <v>30</v>
      </c>
      <c r="O176" s="73" t="str">
        <f>VLOOKUP(N176,'参加チーム名'!$B$5:$C$50,2,0)&amp;""</f>
        <v>Aoiトップガン</v>
      </c>
    </row>
    <row r="177" spans="3:15" ht="15" customHeight="1">
      <c r="C177" s="198" t="s">
        <v>75</v>
      </c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201"/>
    </row>
    <row r="178" spans="1:15" ht="15" customHeight="1">
      <c r="A178" s="60" t="s">
        <v>332</v>
      </c>
      <c r="B178" s="61" t="s">
        <v>305</v>
      </c>
      <c r="C178" s="64" t="s">
        <v>43</v>
      </c>
      <c r="D178" s="78">
        <v>0.5347222222222222</v>
      </c>
      <c r="E178" s="79">
        <v>25</v>
      </c>
      <c r="F178" s="69" t="str">
        <f>VLOOKUP(E178,'参加チーム名'!$B$5:$C$50,2,0)&amp;""</f>
        <v>原小ファイターズ</v>
      </c>
      <c r="G178" s="70" t="s">
        <v>678</v>
      </c>
      <c r="H178" s="71">
        <v>4</v>
      </c>
      <c r="I178" s="71" t="s">
        <v>679</v>
      </c>
      <c r="J178" s="71" t="s">
        <v>680</v>
      </c>
      <c r="K178" s="71" t="s">
        <v>678</v>
      </c>
      <c r="L178" s="71">
        <v>7</v>
      </c>
      <c r="M178" s="72" t="s">
        <v>679</v>
      </c>
      <c r="N178" s="79">
        <v>32</v>
      </c>
      <c r="O178" s="73" t="str">
        <f>VLOOKUP(N178,'参加チーム名'!$B$5:$C$50,2,0)&amp;""</f>
        <v>大谷ブルーウインズ</v>
      </c>
    </row>
    <row r="179" spans="1:15" ht="15" customHeight="1">
      <c r="A179" s="60" t="s">
        <v>333</v>
      </c>
      <c r="B179" s="61" t="s">
        <v>305</v>
      </c>
      <c r="C179" s="63" t="s">
        <v>44</v>
      </c>
      <c r="D179" s="68">
        <v>0.5409722222222222</v>
      </c>
      <c r="E179" s="45">
        <v>26</v>
      </c>
      <c r="F179" s="69" t="str">
        <f>VLOOKUP(E179,'参加チーム名'!$B$5:$C$50,2,0)&amp;""</f>
        <v>須賀川ゴジラキッズ</v>
      </c>
      <c r="G179" s="70" t="s">
        <v>678</v>
      </c>
      <c r="H179" s="71">
        <v>6</v>
      </c>
      <c r="I179" s="71" t="s">
        <v>679</v>
      </c>
      <c r="J179" s="71" t="s">
        <v>680</v>
      </c>
      <c r="K179" s="71" t="s">
        <v>678</v>
      </c>
      <c r="L179" s="71">
        <v>5</v>
      </c>
      <c r="M179" s="72" t="s">
        <v>679</v>
      </c>
      <c r="N179" s="45">
        <v>29</v>
      </c>
      <c r="O179" s="73" t="str">
        <f>VLOOKUP(N179,'参加チーム名'!$B$5:$C$50,2,0)&amp;""</f>
        <v>館ジャングルー</v>
      </c>
    </row>
    <row r="180" spans="1:15" ht="15" customHeight="1">
      <c r="A180" s="60" t="s">
        <v>280</v>
      </c>
      <c r="B180" s="61" t="s">
        <v>305</v>
      </c>
      <c r="C180" s="63" t="s">
        <v>45</v>
      </c>
      <c r="D180" s="68">
        <v>0.547222222222222</v>
      </c>
      <c r="E180" s="45">
        <v>27</v>
      </c>
      <c r="F180" s="69" t="str">
        <f>VLOOKUP(E180,'参加チーム名'!$B$5:$C$50,2,0)&amp;""</f>
        <v>栗生ファイターズ</v>
      </c>
      <c r="G180" s="70" t="s">
        <v>678</v>
      </c>
      <c r="H180" s="71">
        <v>11</v>
      </c>
      <c r="I180" s="71" t="s">
        <v>679</v>
      </c>
      <c r="J180" s="71" t="s">
        <v>680</v>
      </c>
      <c r="K180" s="71" t="s">
        <v>678</v>
      </c>
      <c r="L180" s="71">
        <v>2</v>
      </c>
      <c r="M180" s="72" t="s">
        <v>679</v>
      </c>
      <c r="N180" s="45">
        <v>30</v>
      </c>
      <c r="O180" s="73" t="str">
        <f>VLOOKUP(N180,'参加チーム名'!$B$5:$C$50,2,0)&amp;""</f>
        <v>Aoiトップガン</v>
      </c>
    </row>
    <row r="181" spans="1:15" ht="15" customHeight="1">
      <c r="A181" s="60" t="s">
        <v>281</v>
      </c>
      <c r="B181" s="61" t="s">
        <v>305</v>
      </c>
      <c r="C181" s="63" t="s">
        <v>46</v>
      </c>
      <c r="D181" s="68">
        <v>0.553472222222222</v>
      </c>
      <c r="E181" s="45">
        <v>28</v>
      </c>
      <c r="F181" s="69" t="str">
        <f>VLOOKUP(E181,'参加チーム名'!$B$5:$C$50,2,0)&amp;""</f>
        <v>三の丸フレンドリーキッズ</v>
      </c>
      <c r="G181" s="70" t="s">
        <v>678</v>
      </c>
      <c r="H181" s="71">
        <v>8</v>
      </c>
      <c r="I181" s="71" t="s">
        <v>679</v>
      </c>
      <c r="J181" s="71" t="s">
        <v>680</v>
      </c>
      <c r="K181" s="71" t="s">
        <v>678</v>
      </c>
      <c r="L181" s="71">
        <v>10</v>
      </c>
      <c r="M181" s="72" t="s">
        <v>679</v>
      </c>
      <c r="N181" s="45">
        <v>31</v>
      </c>
      <c r="O181" s="73" t="str">
        <f>VLOOKUP(N181,'参加チーム名'!$B$5:$C$50,2,0)&amp;""</f>
        <v>永盛ミュートス・キッズ</v>
      </c>
    </row>
    <row r="182" spans="1:15" ht="15" customHeight="1">
      <c r="A182" s="60" t="s">
        <v>282</v>
      </c>
      <c r="B182" s="61" t="s">
        <v>305</v>
      </c>
      <c r="C182" s="63" t="s">
        <v>47</v>
      </c>
      <c r="D182" s="68">
        <v>0.559722222222222</v>
      </c>
      <c r="E182" s="45">
        <v>21</v>
      </c>
      <c r="F182" s="69" t="str">
        <f>VLOOKUP(E182,'参加チーム名'!$B$5:$C$50,2,0)&amp;""</f>
        <v>チームからあげ君！</v>
      </c>
      <c r="G182" s="70" t="s">
        <v>678</v>
      </c>
      <c r="H182" s="71">
        <v>3</v>
      </c>
      <c r="I182" s="71" t="s">
        <v>679</v>
      </c>
      <c r="J182" s="71" t="s">
        <v>680</v>
      </c>
      <c r="K182" s="71" t="s">
        <v>678</v>
      </c>
      <c r="L182" s="71">
        <v>4</v>
      </c>
      <c r="M182" s="72" t="s">
        <v>679</v>
      </c>
      <c r="N182" s="45">
        <v>29</v>
      </c>
      <c r="O182" s="73" t="str">
        <f>VLOOKUP(N182,'参加チーム名'!$B$5:$C$50,2,0)&amp;""</f>
        <v>館ジャングルー</v>
      </c>
    </row>
    <row r="183" spans="1:15" ht="15" customHeight="1">
      <c r="A183" s="60" t="s">
        <v>283</v>
      </c>
      <c r="B183" s="61" t="s">
        <v>305</v>
      </c>
      <c r="C183" s="63" t="s">
        <v>48</v>
      </c>
      <c r="D183" s="68">
        <v>0.565972222222222</v>
      </c>
      <c r="E183" s="45">
        <v>22</v>
      </c>
      <c r="F183" s="69" t="str">
        <f>VLOOKUP(E183,'参加チーム名'!$B$5:$C$50,2,0)&amp;""</f>
        <v>五本松ドッジハンターズA</v>
      </c>
      <c r="G183" s="70" t="s">
        <v>678</v>
      </c>
      <c r="H183" s="71">
        <v>11</v>
      </c>
      <c r="I183" s="71" t="s">
        <v>679</v>
      </c>
      <c r="J183" s="71" t="s">
        <v>680</v>
      </c>
      <c r="K183" s="71" t="s">
        <v>678</v>
      </c>
      <c r="L183" s="71">
        <v>1</v>
      </c>
      <c r="M183" s="72" t="s">
        <v>679</v>
      </c>
      <c r="N183" s="45">
        <v>30</v>
      </c>
      <c r="O183" s="73" t="str">
        <f>VLOOKUP(N183,'参加チーム名'!$B$5:$C$50,2,0)&amp;""</f>
        <v>Aoiトップガン</v>
      </c>
    </row>
    <row r="184" spans="1:15" ht="15" customHeight="1">
      <c r="A184" s="60" t="s">
        <v>284</v>
      </c>
      <c r="B184" s="61" t="s">
        <v>305</v>
      </c>
      <c r="C184" s="63" t="s">
        <v>49</v>
      </c>
      <c r="D184" s="68">
        <v>0.572222222222222</v>
      </c>
      <c r="E184" s="45">
        <v>23</v>
      </c>
      <c r="F184" s="69" t="str">
        <f>VLOOKUP(E184,'参加チーム名'!$B$5:$C$50,2,0)&amp;""</f>
        <v>荒町朝練ファイターズA</v>
      </c>
      <c r="G184" s="70" t="s">
        <v>678</v>
      </c>
      <c r="H184" s="71">
        <v>6</v>
      </c>
      <c r="I184" s="71" t="s">
        <v>679</v>
      </c>
      <c r="J184" s="71" t="s">
        <v>680</v>
      </c>
      <c r="K184" s="71" t="s">
        <v>678</v>
      </c>
      <c r="L184" s="71">
        <v>8</v>
      </c>
      <c r="M184" s="72" t="s">
        <v>679</v>
      </c>
      <c r="N184" s="45">
        <v>31</v>
      </c>
      <c r="O184" s="73" t="str">
        <f>VLOOKUP(N184,'参加チーム名'!$B$5:$C$50,2,0)&amp;""</f>
        <v>永盛ミュートス・キッズ</v>
      </c>
    </row>
    <row r="185" spans="1:15" ht="15" customHeight="1">
      <c r="A185" s="60" t="s">
        <v>285</v>
      </c>
      <c r="B185" s="61" t="s">
        <v>305</v>
      </c>
      <c r="C185" s="63" t="s">
        <v>50</v>
      </c>
      <c r="D185" s="68">
        <v>0.578472222222222</v>
      </c>
      <c r="E185" s="45">
        <v>24</v>
      </c>
      <c r="F185" s="69" t="str">
        <f>VLOOKUP(E185,'参加チーム名'!$B$5:$C$50,2,0)&amp;""</f>
        <v>SPファイヤードラゴンズ</v>
      </c>
      <c r="G185" s="70" t="s">
        <v>678</v>
      </c>
      <c r="H185" s="71">
        <v>6</v>
      </c>
      <c r="I185" s="71" t="s">
        <v>679</v>
      </c>
      <c r="J185" s="71" t="s">
        <v>680</v>
      </c>
      <c r="K185" s="71" t="s">
        <v>678</v>
      </c>
      <c r="L185" s="71">
        <v>8</v>
      </c>
      <c r="M185" s="72" t="s">
        <v>679</v>
      </c>
      <c r="N185" s="45">
        <v>32</v>
      </c>
      <c r="O185" s="73" t="str">
        <f>VLOOKUP(N185,'参加チーム名'!$B$5:$C$50,2,0)&amp;""</f>
        <v>大谷ブルーウインズ</v>
      </c>
    </row>
    <row r="186" spans="1:15" ht="15" customHeight="1">
      <c r="A186" s="60" t="s">
        <v>286</v>
      </c>
      <c r="B186" s="61" t="s">
        <v>305</v>
      </c>
      <c r="C186" s="63" t="s">
        <v>51</v>
      </c>
      <c r="D186" s="68">
        <v>0.584722222222222</v>
      </c>
      <c r="E186" s="45">
        <v>21</v>
      </c>
      <c r="F186" s="69" t="str">
        <f>VLOOKUP(E186,'参加チーム名'!$B$5:$C$50,2,0)&amp;""</f>
        <v>チームからあげ君！</v>
      </c>
      <c r="G186" s="70" t="s">
        <v>678</v>
      </c>
      <c r="H186" s="71">
        <v>7</v>
      </c>
      <c r="I186" s="71" t="s">
        <v>679</v>
      </c>
      <c r="J186" s="71" t="s">
        <v>680</v>
      </c>
      <c r="K186" s="71" t="s">
        <v>678</v>
      </c>
      <c r="L186" s="71">
        <v>2</v>
      </c>
      <c r="M186" s="72" t="s">
        <v>679</v>
      </c>
      <c r="N186" s="45">
        <v>30</v>
      </c>
      <c r="O186" s="73" t="str">
        <f>VLOOKUP(N186,'参加チーム名'!$B$5:$C$50,2,0)&amp;""</f>
        <v>Aoiトップガン</v>
      </c>
    </row>
    <row r="187" spans="1:15" ht="15" customHeight="1">
      <c r="A187" s="60" t="s">
        <v>287</v>
      </c>
      <c r="B187" s="61" t="s">
        <v>305</v>
      </c>
      <c r="C187" s="63" t="s">
        <v>52</v>
      </c>
      <c r="D187" s="68">
        <v>0.590972222222222</v>
      </c>
      <c r="E187" s="45">
        <v>22</v>
      </c>
      <c r="F187" s="69" t="str">
        <f>VLOOKUP(E187,'参加チーム名'!$B$5:$C$50,2,0)&amp;""</f>
        <v>五本松ドッジハンターズA</v>
      </c>
      <c r="G187" s="70" t="s">
        <v>678</v>
      </c>
      <c r="H187" s="71">
        <v>11</v>
      </c>
      <c r="I187" s="71" t="s">
        <v>679</v>
      </c>
      <c r="J187" s="71" t="s">
        <v>680</v>
      </c>
      <c r="K187" s="71" t="s">
        <v>678</v>
      </c>
      <c r="L187" s="71">
        <v>3</v>
      </c>
      <c r="M187" s="72" t="s">
        <v>679</v>
      </c>
      <c r="N187" s="45">
        <v>31</v>
      </c>
      <c r="O187" s="73" t="str">
        <f>VLOOKUP(N187,'参加チーム名'!$B$5:$C$50,2,0)&amp;""</f>
        <v>永盛ミュートス・キッズ</v>
      </c>
    </row>
    <row r="188" spans="3:15" ht="15" customHeight="1">
      <c r="C188" s="198" t="s">
        <v>82</v>
      </c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201"/>
    </row>
    <row r="189" spans="1:15" ht="15" customHeight="1">
      <c r="A189" s="60" t="s">
        <v>334</v>
      </c>
      <c r="B189" s="61" t="s">
        <v>305</v>
      </c>
      <c r="C189" s="63" t="s">
        <v>53</v>
      </c>
      <c r="D189" s="68">
        <v>0.6041666666666666</v>
      </c>
      <c r="E189" s="45">
        <v>23</v>
      </c>
      <c r="F189" s="69" t="str">
        <f>VLOOKUP(E189,'参加チーム名'!$B$5:$C$50,2,0)&amp;""</f>
        <v>荒町朝練ファイターズA</v>
      </c>
      <c r="G189" s="70" t="s">
        <v>678</v>
      </c>
      <c r="H189" s="71">
        <v>5</v>
      </c>
      <c r="I189" s="71" t="s">
        <v>679</v>
      </c>
      <c r="J189" s="71" t="s">
        <v>680</v>
      </c>
      <c r="K189" s="71" t="s">
        <v>678</v>
      </c>
      <c r="L189" s="71">
        <v>11</v>
      </c>
      <c r="M189" s="72" t="s">
        <v>679</v>
      </c>
      <c r="N189" s="45">
        <v>32</v>
      </c>
      <c r="O189" s="73" t="str">
        <f>VLOOKUP(N189,'参加チーム名'!$B$5:$C$50,2,0)&amp;""</f>
        <v>大谷ブルーウインズ</v>
      </c>
    </row>
    <row r="190" spans="1:15" ht="15" customHeight="1">
      <c r="A190" s="60" t="s">
        <v>335</v>
      </c>
      <c r="B190" s="61" t="s">
        <v>305</v>
      </c>
      <c r="C190" s="63" t="s">
        <v>54</v>
      </c>
      <c r="D190" s="68">
        <v>0.6104166666666667</v>
      </c>
      <c r="E190" s="45">
        <v>24</v>
      </c>
      <c r="F190" s="69" t="str">
        <f>VLOOKUP(E190,'参加チーム名'!$B$5:$C$50,2,0)&amp;""</f>
        <v>SPファイヤードラゴンズ</v>
      </c>
      <c r="G190" s="70" t="s">
        <v>678</v>
      </c>
      <c r="H190" s="71">
        <v>7</v>
      </c>
      <c r="I190" s="71" t="s">
        <v>679</v>
      </c>
      <c r="J190" s="71" t="s">
        <v>680</v>
      </c>
      <c r="K190" s="71" t="s">
        <v>678</v>
      </c>
      <c r="L190" s="71">
        <v>4</v>
      </c>
      <c r="M190" s="72" t="s">
        <v>679</v>
      </c>
      <c r="N190" s="72">
        <v>29</v>
      </c>
      <c r="O190" s="73" t="str">
        <f>VLOOKUP(N190,'参加チーム名'!$B$5:$C$50,2,0)&amp;""</f>
        <v>館ジャングルー</v>
      </c>
    </row>
    <row r="191" spans="1:15" ht="15" customHeight="1">
      <c r="A191" s="60" t="s">
        <v>288</v>
      </c>
      <c r="B191" s="61" t="s">
        <v>305</v>
      </c>
      <c r="C191" s="64" t="s">
        <v>55</v>
      </c>
      <c r="D191" s="78">
        <v>0.616666666666667</v>
      </c>
      <c r="E191" s="79">
        <v>21</v>
      </c>
      <c r="F191" s="69" t="str">
        <f>VLOOKUP(E191,'参加チーム名'!$B$5:$C$50,2,0)&amp;""</f>
        <v>チームからあげ君！</v>
      </c>
      <c r="G191" s="70" t="s">
        <v>678</v>
      </c>
      <c r="H191" s="71">
        <v>7</v>
      </c>
      <c r="I191" s="71" t="s">
        <v>679</v>
      </c>
      <c r="J191" s="71" t="s">
        <v>680</v>
      </c>
      <c r="K191" s="71" t="s">
        <v>678</v>
      </c>
      <c r="L191" s="71">
        <v>6</v>
      </c>
      <c r="M191" s="72" t="s">
        <v>679</v>
      </c>
      <c r="N191" s="79">
        <v>31</v>
      </c>
      <c r="O191" s="73" t="str">
        <f>VLOOKUP(N191,'参加チーム名'!$B$5:$C$50,2,0)&amp;""</f>
        <v>永盛ミュートス・キッズ</v>
      </c>
    </row>
    <row r="192" spans="1:15" ht="15" customHeight="1">
      <c r="A192" s="60" t="s">
        <v>289</v>
      </c>
      <c r="B192" s="61" t="s">
        <v>305</v>
      </c>
      <c r="C192" s="63" t="s">
        <v>56</v>
      </c>
      <c r="D192" s="75">
        <v>0.622916666666667</v>
      </c>
      <c r="E192" s="45">
        <v>22</v>
      </c>
      <c r="F192" s="69" t="str">
        <f>VLOOKUP(E192,'参加チーム名'!$B$5:$C$50,2,0)&amp;""</f>
        <v>五本松ドッジハンターズA</v>
      </c>
      <c r="G192" s="70" t="s">
        <v>678</v>
      </c>
      <c r="H192" s="71">
        <v>8</v>
      </c>
      <c r="I192" s="71" t="s">
        <v>679</v>
      </c>
      <c r="J192" s="71" t="s">
        <v>680</v>
      </c>
      <c r="K192" s="71" t="s">
        <v>678</v>
      </c>
      <c r="L192" s="71">
        <v>8</v>
      </c>
      <c r="M192" s="72" t="s">
        <v>679</v>
      </c>
      <c r="N192" s="45">
        <v>32</v>
      </c>
      <c r="O192" s="73" t="str">
        <f>VLOOKUP(N192,'参加チーム名'!$B$5:$C$50,2,0)&amp;""</f>
        <v>大谷ブルーウインズ</v>
      </c>
    </row>
    <row r="193" spans="1:15" ht="15" customHeight="1">
      <c r="A193" s="60" t="s">
        <v>290</v>
      </c>
      <c r="B193" s="61" t="s">
        <v>305</v>
      </c>
      <c r="C193" s="63" t="s">
        <v>57</v>
      </c>
      <c r="D193" s="68">
        <v>0.629166666666667</v>
      </c>
      <c r="E193" s="45">
        <v>23</v>
      </c>
      <c r="F193" s="69" t="str">
        <f>VLOOKUP(E193,'参加チーム名'!$B$5:$C$50,2,0)&amp;""</f>
        <v>荒町朝練ファイターズA</v>
      </c>
      <c r="G193" s="70" t="s">
        <v>678</v>
      </c>
      <c r="H193" s="71">
        <v>0</v>
      </c>
      <c r="I193" s="71" t="s">
        <v>679</v>
      </c>
      <c r="J193" s="71" t="s">
        <v>680</v>
      </c>
      <c r="K193" s="71" t="s">
        <v>678</v>
      </c>
      <c r="L193" s="71">
        <v>11</v>
      </c>
      <c r="M193" s="72" t="s">
        <v>679</v>
      </c>
      <c r="N193" s="45">
        <v>29</v>
      </c>
      <c r="O193" s="73" t="str">
        <f>VLOOKUP(N193,'参加チーム名'!$B$5:$C$50,2,0)&amp;""</f>
        <v>館ジャングルー</v>
      </c>
    </row>
    <row r="194" spans="1:15" ht="15" customHeight="1">
      <c r="A194" s="60" t="s">
        <v>291</v>
      </c>
      <c r="B194" s="61" t="s">
        <v>305</v>
      </c>
      <c r="C194" s="63" t="s">
        <v>58</v>
      </c>
      <c r="D194" s="75">
        <v>0.635416666666667</v>
      </c>
      <c r="E194" s="45">
        <v>24</v>
      </c>
      <c r="F194" s="69" t="str">
        <f>VLOOKUP(E194,'参加チーム名'!$B$5:$C$50,2,0)&amp;""</f>
        <v>SPファイヤードラゴンズ</v>
      </c>
      <c r="G194" s="70" t="s">
        <v>678</v>
      </c>
      <c r="H194" s="71">
        <v>11</v>
      </c>
      <c r="I194" s="71" t="s">
        <v>679</v>
      </c>
      <c r="J194" s="71" t="s">
        <v>680</v>
      </c>
      <c r="K194" s="71" t="s">
        <v>678</v>
      </c>
      <c r="L194" s="71">
        <v>1</v>
      </c>
      <c r="M194" s="72" t="s">
        <v>679</v>
      </c>
      <c r="N194" s="45">
        <v>30</v>
      </c>
      <c r="O194" s="73" t="str">
        <f>VLOOKUP(N194,'参加チーム名'!$B$5:$C$50,2,0)&amp;""</f>
        <v>Aoiトップガン</v>
      </c>
    </row>
    <row r="195" spans="1:15" ht="15" customHeight="1">
      <c r="A195" s="60" t="s">
        <v>292</v>
      </c>
      <c r="B195" s="61" t="s">
        <v>305</v>
      </c>
      <c r="C195" s="63" t="s">
        <v>59</v>
      </c>
      <c r="D195" s="68">
        <v>0.641666666666667</v>
      </c>
      <c r="E195" s="45">
        <v>21</v>
      </c>
      <c r="F195" s="69" t="str">
        <f>VLOOKUP(E195,'参加チーム名'!$B$5:$C$50,2,0)&amp;""</f>
        <v>チームからあげ君！</v>
      </c>
      <c r="G195" s="70" t="s">
        <v>678</v>
      </c>
      <c r="H195" s="71">
        <v>4</v>
      </c>
      <c r="I195" s="71" t="s">
        <v>679</v>
      </c>
      <c r="J195" s="71" t="s">
        <v>680</v>
      </c>
      <c r="K195" s="71" t="s">
        <v>678</v>
      </c>
      <c r="L195" s="71">
        <v>8</v>
      </c>
      <c r="M195" s="72" t="s">
        <v>679</v>
      </c>
      <c r="N195" s="45">
        <v>32</v>
      </c>
      <c r="O195" s="73" t="str">
        <f>VLOOKUP(N195,'参加チーム名'!$B$5:$C$50,2,0)&amp;""</f>
        <v>大谷ブルーウインズ</v>
      </c>
    </row>
    <row r="196" spans="1:15" ht="15" customHeight="1">
      <c r="A196" s="60" t="s">
        <v>293</v>
      </c>
      <c r="B196" s="61" t="s">
        <v>305</v>
      </c>
      <c r="C196" s="63" t="s">
        <v>60</v>
      </c>
      <c r="D196" s="75">
        <v>0.647916666666667</v>
      </c>
      <c r="E196" s="45">
        <v>22</v>
      </c>
      <c r="F196" s="69" t="str">
        <f>VLOOKUP(E196,'参加チーム名'!$B$5:$C$50,2,0)&amp;""</f>
        <v>五本松ドッジハンターズA</v>
      </c>
      <c r="G196" s="70" t="s">
        <v>678</v>
      </c>
      <c r="H196" s="71">
        <v>11</v>
      </c>
      <c r="I196" s="71" t="s">
        <v>679</v>
      </c>
      <c r="J196" s="71" t="s">
        <v>680</v>
      </c>
      <c r="K196" s="71" t="s">
        <v>678</v>
      </c>
      <c r="L196" s="71">
        <v>6</v>
      </c>
      <c r="M196" s="72" t="s">
        <v>679</v>
      </c>
      <c r="N196" s="45">
        <v>29</v>
      </c>
      <c r="O196" s="73" t="str">
        <f>VLOOKUP(N196,'参加チーム名'!$B$5:$C$50,2,0)&amp;""</f>
        <v>館ジャングルー</v>
      </c>
    </row>
    <row r="197" spans="1:15" ht="15" customHeight="1">
      <c r="A197" s="60" t="s">
        <v>294</v>
      </c>
      <c r="B197" s="61" t="s">
        <v>305</v>
      </c>
      <c r="C197" s="63" t="s">
        <v>61</v>
      </c>
      <c r="D197" s="68">
        <v>0.654166666666667</v>
      </c>
      <c r="E197" s="45">
        <v>23</v>
      </c>
      <c r="F197" s="69" t="str">
        <f>VLOOKUP(E197,'参加チーム名'!$B$5:$C$50,2,0)&amp;""</f>
        <v>荒町朝練ファイターズA</v>
      </c>
      <c r="G197" s="70" t="s">
        <v>678</v>
      </c>
      <c r="H197" s="71">
        <v>6</v>
      </c>
      <c r="I197" s="71" t="s">
        <v>679</v>
      </c>
      <c r="J197" s="71" t="s">
        <v>680</v>
      </c>
      <c r="K197" s="71" t="s">
        <v>678</v>
      </c>
      <c r="L197" s="71">
        <v>10</v>
      </c>
      <c r="M197" s="72" t="s">
        <v>679</v>
      </c>
      <c r="N197" s="45">
        <v>30</v>
      </c>
      <c r="O197" s="73" t="str">
        <f>VLOOKUP(N197,'参加チーム名'!$B$5:$C$50,2,0)&amp;""</f>
        <v>Aoiトップガン</v>
      </c>
    </row>
    <row r="198" spans="3:15" ht="15" customHeight="1">
      <c r="C198" s="198" t="s">
        <v>82</v>
      </c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201"/>
    </row>
    <row r="199" spans="1:15" ht="15" customHeight="1">
      <c r="A199" s="60" t="s">
        <v>336</v>
      </c>
      <c r="B199" s="61" t="s">
        <v>305</v>
      </c>
      <c r="C199" s="63" t="s">
        <v>62</v>
      </c>
      <c r="D199" s="68">
        <v>0.6666666666666666</v>
      </c>
      <c r="E199" s="45">
        <v>24</v>
      </c>
      <c r="F199" s="69" t="str">
        <f>VLOOKUP(E199,'参加チーム名'!$B$5:$C$50,2,0)&amp;""</f>
        <v>SPファイヤードラゴンズ</v>
      </c>
      <c r="G199" s="70" t="s">
        <v>678</v>
      </c>
      <c r="H199" s="71">
        <v>8</v>
      </c>
      <c r="I199" s="71" t="s">
        <v>679</v>
      </c>
      <c r="J199" s="71" t="s">
        <v>680</v>
      </c>
      <c r="K199" s="71" t="s">
        <v>678</v>
      </c>
      <c r="L199" s="71">
        <v>6</v>
      </c>
      <c r="M199" s="72" t="s">
        <v>679</v>
      </c>
      <c r="N199" s="45">
        <v>31</v>
      </c>
      <c r="O199" s="73" t="str">
        <f>VLOOKUP(N199,'参加チーム名'!$B$5:$C$50,2,0)&amp;""</f>
        <v>永盛ミュートス・キッズ</v>
      </c>
    </row>
    <row r="200" spans="1:15" ht="15" customHeight="1">
      <c r="A200" s="60" t="s">
        <v>337</v>
      </c>
      <c r="B200" s="61" t="s">
        <v>305</v>
      </c>
      <c r="C200" s="64" t="s">
        <v>63</v>
      </c>
      <c r="D200" s="68">
        <v>0.6729166666666666</v>
      </c>
      <c r="E200" s="79">
        <v>17</v>
      </c>
      <c r="F200" s="69" t="str">
        <f>VLOOKUP(E200,'参加チーム名'!$B$5:$C$50,2,0)&amp;""</f>
        <v>松陵ヤンキーズ</v>
      </c>
      <c r="G200" s="70" t="s">
        <v>678</v>
      </c>
      <c r="H200" s="71">
        <v>4</v>
      </c>
      <c r="I200" s="71" t="s">
        <v>679</v>
      </c>
      <c r="J200" s="71" t="s">
        <v>680</v>
      </c>
      <c r="K200" s="71" t="s">
        <v>678</v>
      </c>
      <c r="L200" s="71">
        <v>4</v>
      </c>
      <c r="M200" s="72" t="s">
        <v>679</v>
      </c>
      <c r="N200" s="79">
        <v>29</v>
      </c>
      <c r="O200" s="73" t="str">
        <f>VLOOKUP(N200,'参加チーム名'!$B$5:$C$50,2,0)&amp;""</f>
        <v>館ジャングルー</v>
      </c>
    </row>
    <row r="201" spans="1:15" ht="15" customHeight="1">
      <c r="A201" s="60" t="s">
        <v>295</v>
      </c>
      <c r="B201" s="61" t="s">
        <v>305</v>
      </c>
      <c r="C201" s="63" t="s">
        <v>64</v>
      </c>
      <c r="D201" s="68">
        <v>0.679166666666667</v>
      </c>
      <c r="E201" s="45">
        <v>18</v>
      </c>
      <c r="F201" s="69" t="str">
        <f>VLOOKUP(E201,'参加チーム名'!$B$5:$C$50,2,0)&amp;""</f>
        <v>いいたて草野ガッツ</v>
      </c>
      <c r="G201" s="70" t="s">
        <v>678</v>
      </c>
      <c r="H201" s="71">
        <v>6</v>
      </c>
      <c r="I201" s="71" t="s">
        <v>679</v>
      </c>
      <c r="J201" s="71" t="s">
        <v>680</v>
      </c>
      <c r="K201" s="71" t="s">
        <v>678</v>
      </c>
      <c r="L201" s="71">
        <v>10</v>
      </c>
      <c r="M201" s="72" t="s">
        <v>679</v>
      </c>
      <c r="N201" s="45">
        <v>30</v>
      </c>
      <c r="O201" s="73" t="str">
        <f>VLOOKUP(N201,'参加チーム名'!$B$5:$C$50,2,0)&amp;""</f>
        <v>Aoiトップガン</v>
      </c>
    </row>
    <row r="202" spans="1:15" ht="15" customHeight="1">
      <c r="A202" s="60" t="s">
        <v>296</v>
      </c>
      <c r="B202" s="61" t="s">
        <v>305</v>
      </c>
      <c r="C202" s="63" t="s">
        <v>65</v>
      </c>
      <c r="D202" s="68">
        <v>0.685416666666667</v>
      </c>
      <c r="E202" s="45">
        <v>19</v>
      </c>
      <c r="F202" s="69" t="str">
        <f>VLOOKUP(E202,'参加チーム名'!$B$5:$C$50,2,0)&amp;""</f>
        <v>本宮ブラックシャークス</v>
      </c>
      <c r="G202" s="70" t="s">
        <v>678</v>
      </c>
      <c r="H202" s="71">
        <v>6</v>
      </c>
      <c r="I202" s="71" t="s">
        <v>679</v>
      </c>
      <c r="J202" s="71" t="s">
        <v>680</v>
      </c>
      <c r="K202" s="71" t="s">
        <v>678</v>
      </c>
      <c r="L202" s="71">
        <v>10</v>
      </c>
      <c r="M202" s="72" t="s">
        <v>679</v>
      </c>
      <c r="N202" s="45">
        <v>31</v>
      </c>
      <c r="O202" s="73" t="str">
        <f>VLOOKUP(N202,'参加チーム名'!$B$5:$C$50,2,0)&amp;""</f>
        <v>永盛ミュートス・キッズ</v>
      </c>
    </row>
    <row r="203" spans="1:15" ht="15" customHeight="1">
      <c r="A203" s="60" t="s">
        <v>297</v>
      </c>
      <c r="B203" s="61" t="s">
        <v>305</v>
      </c>
      <c r="C203" s="63" t="s">
        <v>66</v>
      </c>
      <c r="D203" s="68">
        <v>0.691666666666667</v>
      </c>
      <c r="E203" s="45">
        <v>20</v>
      </c>
      <c r="F203" s="69" t="str">
        <f>VLOOKUP(E203,'参加チーム名'!$B$5:$C$50,2,0)&amp;""</f>
        <v>アルバルクキッズ</v>
      </c>
      <c r="G203" s="70" t="s">
        <v>678</v>
      </c>
      <c r="H203" s="71">
        <v>3</v>
      </c>
      <c r="I203" s="71" t="s">
        <v>679</v>
      </c>
      <c r="J203" s="71" t="s">
        <v>680</v>
      </c>
      <c r="K203" s="71" t="s">
        <v>678</v>
      </c>
      <c r="L203" s="71">
        <v>10</v>
      </c>
      <c r="M203" s="72" t="s">
        <v>679</v>
      </c>
      <c r="N203" s="45">
        <v>32</v>
      </c>
      <c r="O203" s="73" t="str">
        <f>VLOOKUP(N203,'参加チーム名'!$B$5:$C$50,2,0)&amp;""</f>
        <v>大谷ブルーウインズ</v>
      </c>
    </row>
    <row r="204" spans="1:15" ht="15" customHeight="1">
      <c r="A204" s="60" t="s">
        <v>298</v>
      </c>
      <c r="B204" s="61" t="s">
        <v>305</v>
      </c>
      <c r="C204" s="63" t="s">
        <v>67</v>
      </c>
      <c r="D204" s="68">
        <v>0.697916666666667</v>
      </c>
      <c r="E204" s="45">
        <v>18</v>
      </c>
      <c r="F204" s="69" t="str">
        <f>VLOOKUP(E204,'参加チーム名'!$B$5:$C$50,2,0)&amp;""</f>
        <v>いいたて草野ガッツ</v>
      </c>
      <c r="G204" s="70" t="s">
        <v>678</v>
      </c>
      <c r="H204" s="71">
        <v>3</v>
      </c>
      <c r="I204" s="71" t="s">
        <v>679</v>
      </c>
      <c r="J204" s="71" t="s">
        <v>680</v>
      </c>
      <c r="K204" s="71" t="s">
        <v>678</v>
      </c>
      <c r="L204" s="71">
        <v>7</v>
      </c>
      <c r="M204" s="72" t="s">
        <v>679</v>
      </c>
      <c r="N204" s="45">
        <v>29</v>
      </c>
      <c r="O204" s="73" t="str">
        <f>VLOOKUP(N204,'参加チーム名'!$B$5:$C$50,2,0)&amp;""</f>
        <v>館ジャングルー</v>
      </c>
    </row>
    <row r="205" spans="1:15" ht="15" customHeight="1">
      <c r="A205" s="60" t="s">
        <v>299</v>
      </c>
      <c r="B205" s="61" t="s">
        <v>305</v>
      </c>
      <c r="C205" s="63" t="s">
        <v>68</v>
      </c>
      <c r="D205" s="68">
        <v>0.704166666666666</v>
      </c>
      <c r="E205" s="45">
        <v>19</v>
      </c>
      <c r="F205" s="69" t="str">
        <f>VLOOKUP(E205,'参加チーム名'!$B$5:$C$50,2,0)&amp;""</f>
        <v>本宮ブラックシャークス</v>
      </c>
      <c r="G205" s="70" t="s">
        <v>678</v>
      </c>
      <c r="H205" s="71">
        <v>4</v>
      </c>
      <c r="I205" s="71" t="s">
        <v>679</v>
      </c>
      <c r="J205" s="71" t="s">
        <v>680</v>
      </c>
      <c r="K205" s="71" t="s">
        <v>678</v>
      </c>
      <c r="L205" s="71">
        <v>8</v>
      </c>
      <c r="M205" s="72" t="s">
        <v>679</v>
      </c>
      <c r="N205" s="45">
        <v>30</v>
      </c>
      <c r="O205" s="73" t="str">
        <f>VLOOKUP(N205,'参加チーム名'!$B$5:$C$50,2,0)&amp;""</f>
        <v>Aoiトップガン</v>
      </c>
    </row>
    <row r="206" spans="1:15" ht="15" customHeight="1">
      <c r="A206" s="60" t="s">
        <v>300</v>
      </c>
      <c r="B206" s="61" t="s">
        <v>305</v>
      </c>
      <c r="C206" s="63" t="s">
        <v>69</v>
      </c>
      <c r="D206" s="68">
        <v>0.710416666666666</v>
      </c>
      <c r="E206" s="45">
        <v>20</v>
      </c>
      <c r="F206" s="69" t="str">
        <f>VLOOKUP(E206,'参加チーム名'!$B$5:$C$50,2,0)&amp;""</f>
        <v>アルバルクキッズ</v>
      </c>
      <c r="G206" s="70" t="s">
        <v>678</v>
      </c>
      <c r="H206" s="71">
        <v>4</v>
      </c>
      <c r="I206" s="71" t="s">
        <v>679</v>
      </c>
      <c r="J206" s="71" t="s">
        <v>680</v>
      </c>
      <c r="K206" s="71" t="s">
        <v>678</v>
      </c>
      <c r="L206" s="71">
        <v>8</v>
      </c>
      <c r="M206" s="72" t="s">
        <v>679</v>
      </c>
      <c r="N206" s="45">
        <v>31</v>
      </c>
      <c r="O206" s="73" t="str">
        <f>VLOOKUP(N206,'参加チーム名'!$B$5:$C$50,2,0)&amp;""</f>
        <v>永盛ミュートス・キッズ</v>
      </c>
    </row>
    <row r="207" spans="1:15" ht="15" customHeight="1" thickBot="1">
      <c r="A207" s="60" t="s">
        <v>301</v>
      </c>
      <c r="B207" s="61" t="s">
        <v>305</v>
      </c>
      <c r="C207" s="80" t="s">
        <v>70</v>
      </c>
      <c r="D207" s="81">
        <v>0.716666666666666</v>
      </c>
      <c r="E207" s="10">
        <v>17</v>
      </c>
      <c r="F207" s="69" t="str">
        <f>VLOOKUP(E207,'参加チーム名'!$B$5:$C$50,2,0)&amp;""</f>
        <v>松陵ヤンキーズ</v>
      </c>
      <c r="G207" s="70" t="s">
        <v>678</v>
      </c>
      <c r="H207" s="71">
        <v>8</v>
      </c>
      <c r="I207" s="71" t="s">
        <v>679</v>
      </c>
      <c r="J207" s="71" t="s">
        <v>680</v>
      </c>
      <c r="K207" s="71" t="s">
        <v>678</v>
      </c>
      <c r="L207" s="71">
        <v>9</v>
      </c>
      <c r="M207" s="72" t="s">
        <v>679</v>
      </c>
      <c r="N207" s="10">
        <v>32</v>
      </c>
      <c r="O207" s="73" t="str">
        <f>VLOOKUP(N207,'参加チーム名'!$B$5:$C$50,2,0)&amp;""</f>
        <v>大谷ブルーウインズ</v>
      </c>
    </row>
    <row r="208" spans="3:15" ht="15" customHeight="1" thickBot="1">
      <c r="C208" s="202" t="s">
        <v>77</v>
      </c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4"/>
    </row>
  </sheetData>
  <sheetProtection password="DC93" sheet="1"/>
  <mergeCells count="52">
    <mergeCell ref="C198:O198"/>
    <mergeCell ref="C208:O208"/>
    <mergeCell ref="D160:O160"/>
    <mergeCell ref="D161:O161"/>
    <mergeCell ref="C162:C164"/>
    <mergeCell ref="D162:O162"/>
    <mergeCell ref="D163:D164"/>
    <mergeCell ref="E163:O163"/>
    <mergeCell ref="C177:O177"/>
    <mergeCell ref="C188:O188"/>
    <mergeCell ref="G164:M164"/>
    <mergeCell ref="C105:O106"/>
    <mergeCell ref="C157:O158"/>
    <mergeCell ref="C110:C112"/>
    <mergeCell ref="D110:O110"/>
    <mergeCell ref="D111:D112"/>
    <mergeCell ref="E111:O111"/>
    <mergeCell ref="D109:O109"/>
    <mergeCell ref="D107:O107"/>
    <mergeCell ref="D159:O159"/>
    <mergeCell ref="G112:M112"/>
    <mergeCell ref="C156:O156"/>
    <mergeCell ref="C146:O146"/>
    <mergeCell ref="C125:O125"/>
    <mergeCell ref="C136:O136"/>
    <mergeCell ref="D108:O108"/>
    <mergeCell ref="D58:O58"/>
    <mergeCell ref="D59:D60"/>
    <mergeCell ref="E59:O59"/>
    <mergeCell ref="G60:M60"/>
    <mergeCell ref="C94:O94"/>
    <mergeCell ref="C104:O104"/>
    <mergeCell ref="D6:O6"/>
    <mergeCell ref="D7:D8"/>
    <mergeCell ref="E7:O7"/>
    <mergeCell ref="G8:M8"/>
    <mergeCell ref="C73:O73"/>
    <mergeCell ref="C84:O84"/>
    <mergeCell ref="D55:O55"/>
    <mergeCell ref="D56:O56"/>
    <mergeCell ref="D57:O57"/>
    <mergeCell ref="C58:C60"/>
    <mergeCell ref="C21:O21"/>
    <mergeCell ref="C32:O32"/>
    <mergeCell ref="C42:O42"/>
    <mergeCell ref="C52:O52"/>
    <mergeCell ref="C53:O54"/>
    <mergeCell ref="C1:O2"/>
    <mergeCell ref="D3:O3"/>
    <mergeCell ref="D4:O4"/>
    <mergeCell ref="D5:O5"/>
    <mergeCell ref="C6:C8"/>
  </mergeCells>
  <conditionalFormatting sqref="H61:H72">
    <cfRule type="cellIs" priority="64" dxfId="281" operator="equal" stopIfTrue="1">
      <formula>""</formula>
    </cfRule>
  </conditionalFormatting>
  <conditionalFormatting sqref="L61:L72">
    <cfRule type="cellIs" priority="63" dxfId="281" operator="equal" stopIfTrue="1">
      <formula>""</formula>
    </cfRule>
  </conditionalFormatting>
  <conditionalFormatting sqref="H74:H83">
    <cfRule type="cellIs" priority="62" dxfId="281" operator="equal" stopIfTrue="1">
      <formula>""</formula>
    </cfRule>
  </conditionalFormatting>
  <conditionalFormatting sqref="L74:L83">
    <cfRule type="cellIs" priority="61" dxfId="281" operator="equal" stopIfTrue="1">
      <formula>""</formula>
    </cfRule>
  </conditionalFormatting>
  <conditionalFormatting sqref="H85:H93">
    <cfRule type="cellIs" priority="60" dxfId="281" operator="equal" stopIfTrue="1">
      <formula>""</formula>
    </cfRule>
  </conditionalFormatting>
  <conditionalFormatting sqref="L85:L93">
    <cfRule type="cellIs" priority="59" dxfId="281" operator="equal" stopIfTrue="1">
      <formula>""</formula>
    </cfRule>
  </conditionalFormatting>
  <conditionalFormatting sqref="H95:H103">
    <cfRule type="cellIs" priority="58" dxfId="281" operator="equal" stopIfTrue="1">
      <formula>""</formula>
    </cfRule>
  </conditionalFormatting>
  <conditionalFormatting sqref="L95:L103">
    <cfRule type="cellIs" priority="57" dxfId="281" operator="equal" stopIfTrue="1">
      <formula>""</formula>
    </cfRule>
  </conditionalFormatting>
  <conditionalFormatting sqref="H113:H124">
    <cfRule type="cellIs" priority="56" dxfId="281" operator="equal" stopIfTrue="1">
      <formula>""</formula>
    </cfRule>
  </conditionalFormatting>
  <conditionalFormatting sqref="L113:L124">
    <cfRule type="cellIs" priority="55" dxfId="281" operator="equal" stopIfTrue="1">
      <formula>""</formula>
    </cfRule>
  </conditionalFormatting>
  <conditionalFormatting sqref="H126:H135">
    <cfRule type="cellIs" priority="54" dxfId="281" operator="equal" stopIfTrue="1">
      <formula>""</formula>
    </cfRule>
  </conditionalFormatting>
  <conditionalFormatting sqref="L126:L135">
    <cfRule type="cellIs" priority="53" dxfId="281" operator="equal" stopIfTrue="1">
      <formula>""</formula>
    </cfRule>
  </conditionalFormatting>
  <conditionalFormatting sqref="H137:H145">
    <cfRule type="cellIs" priority="52" dxfId="281" operator="equal" stopIfTrue="1">
      <formula>""</formula>
    </cfRule>
  </conditionalFormatting>
  <conditionalFormatting sqref="L137:L145">
    <cfRule type="cellIs" priority="51" dxfId="281" operator="equal" stopIfTrue="1">
      <formula>""</formula>
    </cfRule>
  </conditionalFormatting>
  <conditionalFormatting sqref="H147:H155">
    <cfRule type="cellIs" priority="50" dxfId="281" operator="equal" stopIfTrue="1">
      <formula>""</formula>
    </cfRule>
  </conditionalFormatting>
  <conditionalFormatting sqref="L147:L155">
    <cfRule type="cellIs" priority="49" dxfId="281" operator="equal" stopIfTrue="1">
      <formula>""</formula>
    </cfRule>
  </conditionalFormatting>
  <conditionalFormatting sqref="H165:H176">
    <cfRule type="cellIs" priority="48" dxfId="281" operator="equal" stopIfTrue="1">
      <formula>""</formula>
    </cfRule>
  </conditionalFormatting>
  <conditionalFormatting sqref="L165:L176">
    <cfRule type="cellIs" priority="47" dxfId="281" operator="equal" stopIfTrue="1">
      <formula>""</formula>
    </cfRule>
  </conditionalFormatting>
  <conditionalFormatting sqref="H178:H187">
    <cfRule type="cellIs" priority="46" dxfId="281" operator="equal" stopIfTrue="1">
      <formula>""</formula>
    </cfRule>
  </conditionalFormatting>
  <conditionalFormatting sqref="L178:L187">
    <cfRule type="cellIs" priority="45" dxfId="281" operator="equal" stopIfTrue="1">
      <formula>""</formula>
    </cfRule>
  </conditionalFormatting>
  <conditionalFormatting sqref="H189:H197">
    <cfRule type="cellIs" priority="44" dxfId="281" operator="equal" stopIfTrue="1">
      <formula>""</formula>
    </cfRule>
  </conditionalFormatting>
  <conditionalFormatting sqref="L189:L197">
    <cfRule type="cellIs" priority="43" dxfId="281" operator="equal" stopIfTrue="1">
      <formula>""</formula>
    </cfRule>
  </conditionalFormatting>
  <conditionalFormatting sqref="H199:H207">
    <cfRule type="cellIs" priority="42" dxfId="281" operator="equal" stopIfTrue="1">
      <formula>""</formula>
    </cfRule>
  </conditionalFormatting>
  <conditionalFormatting sqref="L199:L207">
    <cfRule type="cellIs" priority="41" dxfId="281" operator="equal" stopIfTrue="1">
      <formula>""</formula>
    </cfRule>
  </conditionalFormatting>
  <conditionalFormatting sqref="H9:H20">
    <cfRule type="cellIs" priority="40" dxfId="281" operator="equal" stopIfTrue="1">
      <formula>""</formula>
    </cfRule>
  </conditionalFormatting>
  <conditionalFormatting sqref="L9:L20">
    <cfRule type="cellIs" priority="39" dxfId="281" operator="equal" stopIfTrue="1">
      <formula>""</formula>
    </cfRule>
  </conditionalFormatting>
  <conditionalFormatting sqref="H22:H31">
    <cfRule type="cellIs" priority="38" dxfId="281" operator="equal" stopIfTrue="1">
      <formula>""</formula>
    </cfRule>
  </conditionalFormatting>
  <conditionalFormatting sqref="L22:L31">
    <cfRule type="cellIs" priority="37" dxfId="281" operator="equal" stopIfTrue="1">
      <formula>""</formula>
    </cfRule>
  </conditionalFormatting>
  <conditionalFormatting sqref="H33:H41">
    <cfRule type="cellIs" priority="36" dxfId="281" operator="equal" stopIfTrue="1">
      <formula>""</formula>
    </cfRule>
  </conditionalFormatting>
  <conditionalFormatting sqref="L33:L41">
    <cfRule type="cellIs" priority="35" dxfId="281" operator="equal" stopIfTrue="1">
      <formula>""</formula>
    </cfRule>
  </conditionalFormatting>
  <conditionalFormatting sqref="H43:H51">
    <cfRule type="cellIs" priority="34" dxfId="281" operator="equal" stopIfTrue="1">
      <formula>""</formula>
    </cfRule>
  </conditionalFormatting>
  <conditionalFormatting sqref="L43:L51">
    <cfRule type="cellIs" priority="33" dxfId="281" operator="equal" stopIfTrue="1">
      <formula>""</formula>
    </cfRule>
  </conditionalFormatting>
  <conditionalFormatting sqref="H9:H20">
    <cfRule type="cellIs" priority="32" dxfId="281" operator="equal" stopIfTrue="1">
      <formula>""</formula>
    </cfRule>
  </conditionalFormatting>
  <conditionalFormatting sqref="L9:L20">
    <cfRule type="cellIs" priority="31" dxfId="281" operator="equal" stopIfTrue="1">
      <formula>""</formula>
    </cfRule>
  </conditionalFormatting>
  <conditionalFormatting sqref="H22:H31">
    <cfRule type="cellIs" priority="30" dxfId="281" operator="equal" stopIfTrue="1">
      <formula>""</formula>
    </cfRule>
  </conditionalFormatting>
  <conditionalFormatting sqref="L22:L31">
    <cfRule type="cellIs" priority="29" dxfId="281" operator="equal" stopIfTrue="1">
      <formula>""</formula>
    </cfRule>
  </conditionalFormatting>
  <conditionalFormatting sqref="H33:H41">
    <cfRule type="cellIs" priority="28" dxfId="281" operator="equal" stopIfTrue="1">
      <formula>""</formula>
    </cfRule>
  </conditionalFormatting>
  <conditionalFormatting sqref="L33:L41">
    <cfRule type="cellIs" priority="27" dxfId="281" operator="equal" stopIfTrue="1">
      <formula>""</formula>
    </cfRule>
  </conditionalFormatting>
  <conditionalFormatting sqref="H43:H51">
    <cfRule type="cellIs" priority="26" dxfId="281" operator="equal" stopIfTrue="1">
      <formula>""</formula>
    </cfRule>
  </conditionalFormatting>
  <conditionalFormatting sqref="L43:L51">
    <cfRule type="cellIs" priority="25" dxfId="281" operator="equal" stopIfTrue="1">
      <formula>""</formula>
    </cfRule>
  </conditionalFormatting>
  <conditionalFormatting sqref="H61:H72">
    <cfRule type="cellIs" priority="24" dxfId="281" operator="equal" stopIfTrue="1">
      <formula>""</formula>
    </cfRule>
  </conditionalFormatting>
  <conditionalFormatting sqref="L61:L72">
    <cfRule type="cellIs" priority="23" dxfId="281" operator="equal" stopIfTrue="1">
      <formula>""</formula>
    </cfRule>
  </conditionalFormatting>
  <conditionalFormatting sqref="H74:H83">
    <cfRule type="cellIs" priority="22" dxfId="281" operator="equal" stopIfTrue="1">
      <formula>""</formula>
    </cfRule>
  </conditionalFormatting>
  <conditionalFormatting sqref="L74:L83">
    <cfRule type="cellIs" priority="21" dxfId="281" operator="equal" stopIfTrue="1">
      <formula>""</formula>
    </cfRule>
  </conditionalFormatting>
  <conditionalFormatting sqref="H85:H93">
    <cfRule type="cellIs" priority="20" dxfId="281" operator="equal" stopIfTrue="1">
      <formula>""</formula>
    </cfRule>
  </conditionalFormatting>
  <conditionalFormatting sqref="L85:L93">
    <cfRule type="cellIs" priority="19" dxfId="281" operator="equal" stopIfTrue="1">
      <formula>""</formula>
    </cfRule>
  </conditionalFormatting>
  <conditionalFormatting sqref="H95:H103">
    <cfRule type="cellIs" priority="18" dxfId="281" operator="equal" stopIfTrue="1">
      <formula>""</formula>
    </cfRule>
  </conditionalFormatting>
  <conditionalFormatting sqref="L95:L103">
    <cfRule type="cellIs" priority="17" dxfId="281" operator="equal" stopIfTrue="1">
      <formula>""</formula>
    </cfRule>
  </conditionalFormatting>
  <conditionalFormatting sqref="H113:H124">
    <cfRule type="cellIs" priority="16" dxfId="281" operator="equal" stopIfTrue="1">
      <formula>""</formula>
    </cfRule>
  </conditionalFormatting>
  <conditionalFormatting sqref="L113:L124">
    <cfRule type="cellIs" priority="15" dxfId="281" operator="equal" stopIfTrue="1">
      <formula>""</formula>
    </cfRule>
  </conditionalFormatting>
  <conditionalFormatting sqref="H126:H135">
    <cfRule type="cellIs" priority="14" dxfId="281" operator="equal" stopIfTrue="1">
      <formula>""</formula>
    </cfRule>
  </conditionalFormatting>
  <conditionalFormatting sqref="L126:L135">
    <cfRule type="cellIs" priority="13" dxfId="281" operator="equal" stopIfTrue="1">
      <formula>""</formula>
    </cfRule>
  </conditionalFormatting>
  <conditionalFormatting sqref="H137:H145">
    <cfRule type="cellIs" priority="12" dxfId="281" operator="equal" stopIfTrue="1">
      <formula>""</formula>
    </cfRule>
  </conditionalFormatting>
  <conditionalFormatting sqref="L137:L145">
    <cfRule type="cellIs" priority="11" dxfId="281" operator="equal" stopIfTrue="1">
      <formula>""</formula>
    </cfRule>
  </conditionalFormatting>
  <conditionalFormatting sqref="H147:H155">
    <cfRule type="cellIs" priority="10" dxfId="281" operator="equal" stopIfTrue="1">
      <formula>""</formula>
    </cfRule>
  </conditionalFormatting>
  <conditionalFormatting sqref="L147:L155">
    <cfRule type="cellIs" priority="9" dxfId="281" operator="equal" stopIfTrue="1">
      <formula>""</formula>
    </cfRule>
  </conditionalFormatting>
  <conditionalFormatting sqref="H165:H176">
    <cfRule type="cellIs" priority="8" dxfId="281" operator="equal" stopIfTrue="1">
      <formula>""</formula>
    </cfRule>
  </conditionalFormatting>
  <conditionalFormatting sqref="L165:L176">
    <cfRule type="cellIs" priority="7" dxfId="281" operator="equal" stopIfTrue="1">
      <formula>""</formula>
    </cfRule>
  </conditionalFormatting>
  <conditionalFormatting sqref="H178:H187">
    <cfRule type="cellIs" priority="6" dxfId="281" operator="equal" stopIfTrue="1">
      <formula>""</formula>
    </cfRule>
  </conditionalFormatting>
  <conditionalFormatting sqref="L178:L187">
    <cfRule type="cellIs" priority="5" dxfId="281" operator="equal" stopIfTrue="1">
      <formula>""</formula>
    </cfRule>
  </conditionalFormatting>
  <conditionalFormatting sqref="H189:H197">
    <cfRule type="cellIs" priority="4" dxfId="281" operator="equal" stopIfTrue="1">
      <formula>""</formula>
    </cfRule>
  </conditionalFormatting>
  <conditionalFormatting sqref="L189:L197">
    <cfRule type="cellIs" priority="3" dxfId="281" operator="equal" stopIfTrue="1">
      <formula>""</formula>
    </cfRule>
  </conditionalFormatting>
  <conditionalFormatting sqref="H199:H207">
    <cfRule type="cellIs" priority="2" dxfId="281" operator="equal" stopIfTrue="1">
      <formula>""</formula>
    </cfRule>
  </conditionalFormatting>
  <conditionalFormatting sqref="L199:L207">
    <cfRule type="cellIs" priority="1" dxfId="281" operator="equal" stopIfTrue="1">
      <formula>""</formula>
    </cfRule>
  </conditionalFormatting>
  <printOptions/>
  <pageMargins left="0.5118110236220472" right="0.11811023622047245" top="0.7874015748031497" bottom="0.7874015748031497" header="0.31496062992125984" footer="0.31496062992125984"/>
  <pageSetup fitToHeight="4" fitToWidth="1" orientation="portrait" paperSize="9" scale="99" r:id="rId1"/>
  <rowBreaks count="3" manualBreakCount="3">
    <brk id="52" max="255" man="1"/>
    <brk id="104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V208"/>
  <sheetViews>
    <sheetView showGridLines="0" zoomScalePageLayoutView="0" workbookViewId="0" topLeftCell="A66">
      <selection activeCell="A85" sqref="A1:IV16384"/>
    </sheetView>
  </sheetViews>
  <sheetFormatPr defaultColWidth="9.140625" defaultRowHeight="15"/>
  <cols>
    <col min="1" max="1" width="5.00390625" style="60" customWidth="1"/>
    <col min="2" max="2" width="5.28125" style="83" customWidth="1"/>
    <col min="3" max="3" width="7.140625" style="60" customWidth="1"/>
    <col min="4" max="4" width="5.421875" style="3" customWidth="1"/>
    <col min="5" max="5" width="8.57421875" style="5" customWidth="1"/>
    <col min="6" max="6" width="23.7109375" style="82" customWidth="1"/>
    <col min="7" max="7" width="1.57421875" style="3" customWidth="1"/>
    <col min="8" max="8" width="3.140625" style="3" customWidth="1"/>
    <col min="9" max="9" width="1.57421875" style="3" customWidth="1"/>
    <col min="10" max="10" width="5.57421875" style="3" customWidth="1"/>
    <col min="11" max="11" width="1.57421875" style="3" customWidth="1"/>
    <col min="12" max="12" width="3.140625" style="3" customWidth="1"/>
    <col min="13" max="13" width="1.57421875" style="3" customWidth="1"/>
    <col min="14" max="14" width="8.57421875" style="5" customWidth="1"/>
    <col min="15" max="15" width="23.7109375" style="82" customWidth="1"/>
    <col min="16" max="16" width="9.00390625" style="84" customWidth="1"/>
    <col min="17" max="16384" width="9.00390625" style="3" customWidth="1"/>
  </cols>
  <sheetData>
    <row r="1" ht="15" customHeight="1"/>
    <row r="2" spans="3:15" ht="15" customHeight="1" thickBot="1">
      <c r="C2" s="206" t="s">
        <v>76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3:15" ht="15" customHeight="1">
      <c r="C3" s="62"/>
      <c r="D3" s="224" t="s">
        <v>27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</row>
    <row r="4" spans="3:15" ht="15" customHeight="1">
      <c r="C4" s="63"/>
      <c r="D4" s="227" t="s">
        <v>28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</row>
    <row r="5" spans="3:15" ht="15" customHeight="1">
      <c r="C5" s="63"/>
      <c r="D5" s="227" t="s">
        <v>29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9"/>
    </row>
    <row r="6" spans="3:15" ht="21.75" customHeight="1">
      <c r="C6" s="236" t="s">
        <v>30</v>
      </c>
      <c r="D6" s="193" t="s">
        <v>26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215"/>
    </row>
    <row r="7" spans="3:15" ht="21.75" customHeight="1">
      <c r="C7" s="237"/>
      <c r="D7" s="216" t="s">
        <v>71</v>
      </c>
      <c r="E7" s="193" t="s">
        <v>72</v>
      </c>
      <c r="F7" s="194"/>
      <c r="G7" s="194"/>
      <c r="H7" s="194"/>
      <c r="I7" s="194"/>
      <c r="J7" s="194"/>
      <c r="K7" s="194"/>
      <c r="L7" s="194"/>
      <c r="M7" s="194"/>
      <c r="N7" s="194"/>
      <c r="O7" s="215"/>
    </row>
    <row r="8" spans="3:22" ht="27">
      <c r="C8" s="213"/>
      <c r="D8" s="217"/>
      <c r="E8" s="85" t="s">
        <v>641</v>
      </c>
      <c r="F8" s="86" t="s">
        <v>25</v>
      </c>
      <c r="G8" s="193" t="s">
        <v>73</v>
      </c>
      <c r="H8" s="194"/>
      <c r="I8" s="194"/>
      <c r="J8" s="194"/>
      <c r="K8" s="194"/>
      <c r="L8" s="194"/>
      <c r="M8" s="170"/>
      <c r="N8" s="85" t="s">
        <v>641</v>
      </c>
      <c r="O8" s="67" t="s">
        <v>25</v>
      </c>
      <c r="R8" s="5"/>
      <c r="S8" s="5"/>
      <c r="T8" s="5"/>
      <c r="U8" s="5"/>
      <c r="V8" s="5"/>
    </row>
    <row r="9" spans="1:22" ht="15" customHeight="1">
      <c r="A9" s="60" t="s">
        <v>338</v>
      </c>
      <c r="B9" s="83" t="s">
        <v>358</v>
      </c>
      <c r="C9" s="63" t="s">
        <v>83</v>
      </c>
      <c r="D9" s="68">
        <v>0.375</v>
      </c>
      <c r="E9" s="45">
        <v>7</v>
      </c>
      <c r="F9" s="87" t="str">
        <f>VLOOKUP(E9,'参加チーム名'!$B$5:$C$50,2,0)&amp;""</f>
        <v>杉小キャイーンブラザーズ</v>
      </c>
      <c r="G9" s="88" t="s">
        <v>681</v>
      </c>
      <c r="H9" s="59">
        <v>10</v>
      </c>
      <c r="I9" s="59" t="s">
        <v>682</v>
      </c>
      <c r="J9" s="59" t="s">
        <v>680</v>
      </c>
      <c r="K9" s="59" t="s">
        <v>681</v>
      </c>
      <c r="L9" s="59">
        <v>9</v>
      </c>
      <c r="M9" s="89" t="s">
        <v>682</v>
      </c>
      <c r="N9" s="45">
        <v>9</v>
      </c>
      <c r="O9" s="90" t="str">
        <f>VLOOKUP(N9,'参加チーム名'!$B$5:$C$50,2,0)&amp;""</f>
        <v>千葉ドラーズ</v>
      </c>
      <c r="R9" s="5"/>
      <c r="S9" s="5" t="s">
        <v>112</v>
      </c>
      <c r="T9" s="5"/>
      <c r="U9" s="5"/>
      <c r="V9" s="5"/>
    </row>
    <row r="10" spans="1:22" ht="15" customHeight="1">
      <c r="A10" s="60" t="s">
        <v>339</v>
      </c>
      <c r="B10" s="83" t="s">
        <v>358</v>
      </c>
      <c r="C10" s="63" t="s">
        <v>84</v>
      </c>
      <c r="D10" s="68">
        <v>0.38125</v>
      </c>
      <c r="E10" s="45">
        <v>8</v>
      </c>
      <c r="F10" s="87" t="str">
        <f>VLOOKUP(E10,'参加チーム名'!$B$5:$C$50,2,0)&amp;""</f>
        <v>NSOミラクルファイターズ</v>
      </c>
      <c r="G10" s="9" t="s">
        <v>681</v>
      </c>
      <c r="H10" s="59">
        <v>9</v>
      </c>
      <c r="I10" s="71" t="s">
        <v>682</v>
      </c>
      <c r="J10" s="71" t="s">
        <v>680</v>
      </c>
      <c r="K10" s="71" t="s">
        <v>681</v>
      </c>
      <c r="L10" s="59">
        <v>8</v>
      </c>
      <c r="M10" s="72" t="s">
        <v>682</v>
      </c>
      <c r="N10" s="45">
        <v>10</v>
      </c>
      <c r="O10" s="90" t="str">
        <f>VLOOKUP(N10,'参加チーム名'!$B$5:$C$50,2,0)&amp;""</f>
        <v>東仙LSファイターズ</v>
      </c>
      <c r="R10" s="5"/>
      <c r="S10" s="5"/>
      <c r="T10" s="5" t="s">
        <v>113</v>
      </c>
      <c r="U10" s="5" t="s">
        <v>114</v>
      </c>
      <c r="V10" s="5" t="s">
        <v>115</v>
      </c>
    </row>
    <row r="11" spans="1:22" ht="15" customHeight="1">
      <c r="A11" s="60" t="s">
        <v>340</v>
      </c>
      <c r="B11" s="83" t="s">
        <v>358</v>
      </c>
      <c r="C11" s="63" t="s">
        <v>85</v>
      </c>
      <c r="D11" s="68">
        <v>0.3875</v>
      </c>
      <c r="E11" s="45">
        <v>5</v>
      </c>
      <c r="F11" s="87" t="str">
        <f>VLOOKUP(E11,'参加チーム名'!$B$5:$C$50,2,0)&amp;""</f>
        <v>岩沼西ファイターズ</v>
      </c>
      <c r="G11" s="9" t="s">
        <v>681</v>
      </c>
      <c r="H11" s="59">
        <v>9</v>
      </c>
      <c r="I11" s="71" t="s">
        <v>682</v>
      </c>
      <c r="J11" s="71" t="s">
        <v>680</v>
      </c>
      <c r="K11" s="71" t="s">
        <v>681</v>
      </c>
      <c r="L11" s="59">
        <v>5</v>
      </c>
      <c r="M11" s="72" t="s">
        <v>682</v>
      </c>
      <c r="N11" s="45">
        <v>11</v>
      </c>
      <c r="O11" s="90" t="str">
        <f>VLOOKUP(N11,'参加チーム名'!$B$5:$C$50,2,0)&amp;""</f>
        <v>鹿島ドッジファイターズ</v>
      </c>
      <c r="R11" s="5"/>
      <c r="S11" s="91"/>
      <c r="T11" s="5"/>
      <c r="U11" s="5"/>
      <c r="V11" s="5"/>
    </row>
    <row r="12" spans="1:22" ht="15" customHeight="1">
      <c r="A12" s="60" t="s">
        <v>341</v>
      </c>
      <c r="B12" s="83" t="s">
        <v>358</v>
      </c>
      <c r="C12" s="63" t="s">
        <v>86</v>
      </c>
      <c r="D12" s="68">
        <v>0.39375</v>
      </c>
      <c r="E12" s="45">
        <v>6</v>
      </c>
      <c r="F12" s="87" t="str">
        <f>VLOOKUP(E12,'参加チーム名'!$B$5:$C$50,2,0)&amp;""</f>
        <v>浜田フェニックス</v>
      </c>
      <c r="G12" s="9" t="s">
        <v>681</v>
      </c>
      <c r="H12" s="59">
        <v>5</v>
      </c>
      <c r="I12" s="71" t="s">
        <v>682</v>
      </c>
      <c r="J12" s="71" t="s">
        <v>680</v>
      </c>
      <c r="K12" s="71" t="s">
        <v>681</v>
      </c>
      <c r="L12" s="59">
        <v>8</v>
      </c>
      <c r="M12" s="72" t="s">
        <v>682</v>
      </c>
      <c r="N12" s="45">
        <v>12</v>
      </c>
      <c r="O12" s="90" t="str">
        <f>VLOOKUP(N12,'参加チーム名'!$B$5:$C$50,2,0)&amp;""</f>
        <v>川越小ハリケーンズ</v>
      </c>
      <c r="R12" s="5">
        <v>1</v>
      </c>
      <c r="S12" s="92" t="s">
        <v>104</v>
      </c>
      <c r="T12" s="93" t="s">
        <v>105</v>
      </c>
      <c r="U12" s="92" t="s">
        <v>106</v>
      </c>
      <c r="V12" s="92" t="s">
        <v>107</v>
      </c>
    </row>
    <row r="13" spans="1:22" ht="15" customHeight="1">
      <c r="A13" s="60" t="s">
        <v>342</v>
      </c>
      <c r="B13" s="83" t="s">
        <v>358</v>
      </c>
      <c r="C13" s="63" t="s">
        <v>87</v>
      </c>
      <c r="D13" s="68">
        <v>0.4</v>
      </c>
      <c r="E13" s="45">
        <v>8</v>
      </c>
      <c r="F13" s="87" t="str">
        <f>VLOOKUP(E13,'参加チーム名'!$B$5:$C$50,2,0)&amp;""</f>
        <v>NSOミラクルファイターズ</v>
      </c>
      <c r="G13" s="9" t="s">
        <v>681</v>
      </c>
      <c r="H13" s="59">
        <v>5</v>
      </c>
      <c r="I13" s="71" t="s">
        <v>682</v>
      </c>
      <c r="J13" s="71" t="s">
        <v>680</v>
      </c>
      <c r="K13" s="71" t="s">
        <v>681</v>
      </c>
      <c r="L13" s="59">
        <v>10</v>
      </c>
      <c r="M13" s="72" t="s">
        <v>682</v>
      </c>
      <c r="N13" s="45">
        <v>9</v>
      </c>
      <c r="O13" s="90" t="str">
        <f>VLOOKUP(N13,'参加チーム名'!$B$5:$C$50,2,0)&amp;""</f>
        <v>千葉ドラーズ</v>
      </c>
      <c r="R13" s="5">
        <v>2</v>
      </c>
      <c r="S13" s="92" t="s">
        <v>109</v>
      </c>
      <c r="T13" s="93" t="s">
        <v>110</v>
      </c>
      <c r="U13" s="92" t="s">
        <v>111</v>
      </c>
      <c r="V13" s="92" t="s">
        <v>116</v>
      </c>
    </row>
    <row r="14" spans="1:22" ht="15" customHeight="1">
      <c r="A14" s="60" t="s">
        <v>343</v>
      </c>
      <c r="B14" s="83" t="s">
        <v>358</v>
      </c>
      <c r="C14" s="63" t="s">
        <v>88</v>
      </c>
      <c r="D14" s="68">
        <v>0.40625</v>
      </c>
      <c r="E14" s="45">
        <v>5</v>
      </c>
      <c r="F14" s="87" t="str">
        <f>VLOOKUP(E14,'参加チーム名'!$B$5:$C$50,2,0)&amp;""</f>
        <v>岩沼西ファイターズ</v>
      </c>
      <c r="G14" s="9" t="s">
        <v>681</v>
      </c>
      <c r="H14" s="59">
        <v>11</v>
      </c>
      <c r="I14" s="71" t="s">
        <v>682</v>
      </c>
      <c r="J14" s="71" t="s">
        <v>680</v>
      </c>
      <c r="K14" s="71" t="s">
        <v>681</v>
      </c>
      <c r="L14" s="59">
        <v>3</v>
      </c>
      <c r="M14" s="72" t="s">
        <v>682</v>
      </c>
      <c r="N14" s="45">
        <v>10</v>
      </c>
      <c r="O14" s="90" t="str">
        <f>VLOOKUP(N14,'参加チーム名'!$B$5:$C$50,2,0)&amp;""</f>
        <v>東仙LSファイターズ</v>
      </c>
      <c r="R14" s="5">
        <v>3</v>
      </c>
      <c r="S14" s="45" t="s">
        <v>117</v>
      </c>
      <c r="T14" s="72" t="s">
        <v>118</v>
      </c>
      <c r="U14" s="45" t="s">
        <v>119</v>
      </c>
      <c r="V14" s="45" t="s">
        <v>120</v>
      </c>
    </row>
    <row r="15" spans="1:22" ht="15" customHeight="1">
      <c r="A15" s="60" t="s">
        <v>344</v>
      </c>
      <c r="B15" s="83" t="s">
        <v>358</v>
      </c>
      <c r="C15" s="63" t="s">
        <v>89</v>
      </c>
      <c r="D15" s="68">
        <v>0.4125</v>
      </c>
      <c r="E15" s="45">
        <v>6</v>
      </c>
      <c r="F15" s="87" t="str">
        <f>VLOOKUP(E15,'参加チーム名'!$B$5:$C$50,2,0)&amp;""</f>
        <v>浜田フェニックス</v>
      </c>
      <c r="G15" s="9" t="s">
        <v>681</v>
      </c>
      <c r="H15" s="59">
        <v>7</v>
      </c>
      <c r="I15" s="71" t="s">
        <v>682</v>
      </c>
      <c r="J15" s="71" t="s">
        <v>680</v>
      </c>
      <c r="K15" s="71" t="s">
        <v>681</v>
      </c>
      <c r="L15" s="59">
        <v>3</v>
      </c>
      <c r="M15" s="72" t="s">
        <v>682</v>
      </c>
      <c r="N15" s="45">
        <v>11</v>
      </c>
      <c r="O15" s="90" t="str">
        <f>VLOOKUP(N15,'参加チーム名'!$B$5:$C$50,2,0)&amp;""</f>
        <v>鹿島ドッジファイターズ</v>
      </c>
      <c r="Q15" s="91"/>
      <c r="R15" s="5">
        <v>4</v>
      </c>
      <c r="S15" s="92" t="s">
        <v>121</v>
      </c>
      <c r="T15" s="93" t="s">
        <v>122</v>
      </c>
      <c r="U15" s="92" t="s">
        <v>123</v>
      </c>
      <c r="V15" s="92" t="s">
        <v>124</v>
      </c>
    </row>
    <row r="16" spans="1:22" ht="15" customHeight="1">
      <c r="A16" s="60" t="s">
        <v>345</v>
      </c>
      <c r="B16" s="83" t="s">
        <v>358</v>
      </c>
      <c r="C16" s="63" t="s">
        <v>90</v>
      </c>
      <c r="D16" s="68">
        <v>0.41875</v>
      </c>
      <c r="E16" s="45">
        <v>7</v>
      </c>
      <c r="F16" s="87" t="str">
        <f>VLOOKUP(E16,'参加チーム名'!$B$5:$C$50,2,0)&amp;""</f>
        <v>杉小キャイーンブラザーズ</v>
      </c>
      <c r="G16" s="9" t="s">
        <v>681</v>
      </c>
      <c r="H16" s="59">
        <v>6</v>
      </c>
      <c r="I16" s="71" t="s">
        <v>682</v>
      </c>
      <c r="J16" s="71" t="s">
        <v>680</v>
      </c>
      <c r="K16" s="71" t="s">
        <v>681</v>
      </c>
      <c r="L16" s="59">
        <v>8</v>
      </c>
      <c r="M16" s="72" t="s">
        <v>682</v>
      </c>
      <c r="N16" s="45">
        <v>12</v>
      </c>
      <c r="O16" s="90" t="str">
        <f>VLOOKUP(N16,'参加チーム名'!$B$5:$C$50,2,0)&amp;""</f>
        <v>川越小ハリケーンズ</v>
      </c>
      <c r="Q16" s="91"/>
      <c r="R16" s="5">
        <v>5</v>
      </c>
      <c r="S16" s="45" t="s">
        <v>131</v>
      </c>
      <c r="T16" s="72" t="s">
        <v>132</v>
      </c>
      <c r="U16" s="45" t="s">
        <v>133</v>
      </c>
      <c r="V16" s="45" t="s">
        <v>134</v>
      </c>
    </row>
    <row r="17" spans="1:22" ht="15" customHeight="1">
      <c r="A17" s="60" t="s">
        <v>346</v>
      </c>
      <c r="B17" s="83" t="s">
        <v>358</v>
      </c>
      <c r="C17" s="63" t="s">
        <v>91</v>
      </c>
      <c r="D17" s="68">
        <v>0.425</v>
      </c>
      <c r="E17" s="45">
        <v>1</v>
      </c>
      <c r="F17" s="87" t="str">
        <f>VLOOKUP(E17,'参加チーム名'!$B$5:$C$50,2,0)&amp;""</f>
        <v>ソウルチャレンジャー</v>
      </c>
      <c r="G17" s="9" t="s">
        <v>681</v>
      </c>
      <c r="H17" s="59">
        <v>4</v>
      </c>
      <c r="I17" s="71" t="s">
        <v>682</v>
      </c>
      <c r="J17" s="71" t="s">
        <v>680</v>
      </c>
      <c r="K17" s="71" t="s">
        <v>681</v>
      </c>
      <c r="L17" s="59">
        <v>7</v>
      </c>
      <c r="M17" s="72" t="s">
        <v>682</v>
      </c>
      <c r="N17" s="45">
        <v>2</v>
      </c>
      <c r="O17" s="90" t="str">
        <f>VLOOKUP(N17,'参加チーム名'!$B$5:$C$50,2,0)&amp;""</f>
        <v>WATSひまわり</v>
      </c>
      <c r="Q17" s="91"/>
      <c r="R17" s="5">
        <v>6</v>
      </c>
      <c r="S17" s="92" t="s">
        <v>125</v>
      </c>
      <c r="T17" s="93" t="s">
        <v>126</v>
      </c>
      <c r="U17" s="92" t="s">
        <v>127</v>
      </c>
      <c r="V17" s="92" t="s">
        <v>128</v>
      </c>
    </row>
    <row r="18" spans="1:22" ht="15" customHeight="1">
      <c r="A18" s="60" t="s">
        <v>347</v>
      </c>
      <c r="B18" s="83" t="s">
        <v>358</v>
      </c>
      <c r="C18" s="63" t="s">
        <v>92</v>
      </c>
      <c r="D18" s="68">
        <v>0.43125</v>
      </c>
      <c r="E18" s="45">
        <v>5</v>
      </c>
      <c r="F18" s="87" t="str">
        <f>VLOOKUP(E18,'参加チーム名'!$B$5:$C$50,2,0)&amp;""</f>
        <v>岩沼西ファイターズ</v>
      </c>
      <c r="G18" s="9" t="s">
        <v>681</v>
      </c>
      <c r="H18" s="59">
        <v>11</v>
      </c>
      <c r="I18" s="71" t="s">
        <v>682</v>
      </c>
      <c r="J18" s="71" t="s">
        <v>680</v>
      </c>
      <c r="K18" s="71" t="s">
        <v>681</v>
      </c>
      <c r="L18" s="59">
        <v>2</v>
      </c>
      <c r="M18" s="72" t="s">
        <v>682</v>
      </c>
      <c r="N18" s="45">
        <v>6</v>
      </c>
      <c r="O18" s="90" t="str">
        <f>VLOOKUP(N18,'参加チーム名'!$B$5:$C$50,2,0)&amp;""</f>
        <v>浜田フェニックス</v>
      </c>
      <c r="Q18" s="91"/>
      <c r="R18" s="5">
        <v>7</v>
      </c>
      <c r="S18" s="221" t="s">
        <v>129</v>
      </c>
      <c r="T18" s="221" t="s">
        <v>130</v>
      </c>
      <c r="U18" s="72" t="s">
        <v>136</v>
      </c>
      <c r="V18" s="45" t="s">
        <v>137</v>
      </c>
    </row>
    <row r="19" spans="3:22" ht="15" customHeight="1">
      <c r="C19" s="198" t="s">
        <v>82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2"/>
      <c r="Q19" s="91"/>
      <c r="R19" s="5">
        <v>8</v>
      </c>
      <c r="S19" s="222"/>
      <c r="T19" s="222"/>
      <c r="U19" s="45" t="s">
        <v>138</v>
      </c>
      <c r="V19" s="32"/>
    </row>
    <row r="20" spans="1:22" ht="15" customHeight="1">
      <c r="A20" s="60" t="s">
        <v>348</v>
      </c>
      <c r="B20" s="83" t="s">
        <v>358</v>
      </c>
      <c r="C20" s="63" t="s">
        <v>93</v>
      </c>
      <c r="D20" s="68">
        <v>0.4444444444444444</v>
      </c>
      <c r="E20" s="45">
        <v>3</v>
      </c>
      <c r="F20" s="87" t="str">
        <f>VLOOKUP(E20,'参加チーム名'!$B$5:$C$50,2,0)&amp;""</f>
        <v>台原レイカーズ</v>
      </c>
      <c r="G20" s="9" t="s">
        <v>681</v>
      </c>
      <c r="H20" s="59">
        <v>4</v>
      </c>
      <c r="I20" s="71" t="s">
        <v>682</v>
      </c>
      <c r="J20" s="71" t="s">
        <v>680</v>
      </c>
      <c r="K20" s="71" t="s">
        <v>681</v>
      </c>
      <c r="L20" s="59">
        <v>11</v>
      </c>
      <c r="M20" s="72" t="s">
        <v>682</v>
      </c>
      <c r="N20" s="72">
        <v>4</v>
      </c>
      <c r="O20" s="90" t="str">
        <f>VLOOKUP(N20,'参加チーム名'!$B$5:$C$50,2,0)&amp;""</f>
        <v>岩槻・F・ビクトリー</v>
      </c>
      <c r="Q20" s="91"/>
      <c r="R20" s="5">
        <v>9</v>
      </c>
      <c r="S20" s="223"/>
      <c r="T20" s="223"/>
      <c r="U20" s="32"/>
      <c r="V20" s="32"/>
    </row>
    <row r="21" spans="1:22" ht="15" customHeight="1">
      <c r="A21" s="60" t="s">
        <v>349</v>
      </c>
      <c r="B21" s="83" t="s">
        <v>358</v>
      </c>
      <c r="C21" s="63" t="s">
        <v>94</v>
      </c>
      <c r="D21" s="68">
        <v>0.45069444444444445</v>
      </c>
      <c r="E21" s="45">
        <v>7</v>
      </c>
      <c r="F21" s="87" t="str">
        <f>VLOOKUP(E21,'参加チーム名'!$B$5:$C$50,2,0)&amp;""</f>
        <v>杉小キャイーンブラザーズ</v>
      </c>
      <c r="G21" s="9" t="s">
        <v>681</v>
      </c>
      <c r="H21" s="59">
        <v>8</v>
      </c>
      <c r="I21" s="71" t="s">
        <v>682</v>
      </c>
      <c r="J21" s="71" t="s">
        <v>680</v>
      </c>
      <c r="K21" s="71" t="s">
        <v>681</v>
      </c>
      <c r="L21" s="59">
        <v>8</v>
      </c>
      <c r="M21" s="72" t="s">
        <v>682</v>
      </c>
      <c r="N21" s="72">
        <v>8</v>
      </c>
      <c r="O21" s="90" t="str">
        <f>VLOOKUP(N21,'参加チーム名'!$B$5:$C$50,2,0)&amp;""</f>
        <v>NSOミラクルファイターズ</v>
      </c>
      <c r="Q21" s="230"/>
      <c r="R21" s="5">
        <v>10</v>
      </c>
      <c r="S21" s="5"/>
      <c r="T21" s="221" t="s">
        <v>139</v>
      </c>
      <c r="U21" s="5"/>
      <c r="V21" s="5"/>
    </row>
    <row r="22" spans="1:22" ht="15" customHeight="1">
      <c r="A22" s="60" t="s">
        <v>350</v>
      </c>
      <c r="B22" s="83" t="s">
        <v>358</v>
      </c>
      <c r="C22" s="63" t="s">
        <v>95</v>
      </c>
      <c r="D22" s="68">
        <v>0.456944444444445</v>
      </c>
      <c r="E22" s="79">
        <v>1</v>
      </c>
      <c r="F22" s="87" t="str">
        <f>VLOOKUP(E22,'参加チーム名'!$B$5:$C$50,2,0)&amp;""</f>
        <v>ソウルチャレンジャー</v>
      </c>
      <c r="G22" s="9" t="s">
        <v>681</v>
      </c>
      <c r="H22" s="59">
        <v>10</v>
      </c>
      <c r="I22" s="71" t="s">
        <v>682</v>
      </c>
      <c r="J22" s="71" t="s">
        <v>680</v>
      </c>
      <c r="K22" s="71" t="s">
        <v>681</v>
      </c>
      <c r="L22" s="59">
        <v>6</v>
      </c>
      <c r="M22" s="72" t="s">
        <v>682</v>
      </c>
      <c r="N22" s="89">
        <v>3</v>
      </c>
      <c r="O22" s="90" t="str">
        <f>VLOOKUP(N22,'参加チーム名'!$B$5:$C$50,2,0)&amp;""</f>
        <v>台原レイカーズ</v>
      </c>
      <c r="Q22" s="230"/>
      <c r="R22" s="5">
        <v>11</v>
      </c>
      <c r="S22" s="5"/>
      <c r="T22" s="222"/>
      <c r="U22" s="5"/>
      <c r="V22" s="5"/>
    </row>
    <row r="23" spans="1:22" ht="15" customHeight="1">
      <c r="A23" s="60" t="s">
        <v>351</v>
      </c>
      <c r="B23" s="83" t="s">
        <v>358</v>
      </c>
      <c r="C23" s="63" t="s">
        <v>96</v>
      </c>
      <c r="D23" s="68">
        <v>0.463194444444445</v>
      </c>
      <c r="E23" s="45">
        <v>5</v>
      </c>
      <c r="F23" s="87" t="str">
        <f>VLOOKUP(E23,'参加チーム名'!$B$5:$C$50,2,0)&amp;""</f>
        <v>岩沼西ファイターズ</v>
      </c>
      <c r="G23" s="9" t="s">
        <v>681</v>
      </c>
      <c r="H23" s="59">
        <v>9</v>
      </c>
      <c r="I23" s="71" t="s">
        <v>682</v>
      </c>
      <c r="J23" s="71" t="s">
        <v>680</v>
      </c>
      <c r="K23" s="71" t="s">
        <v>681</v>
      </c>
      <c r="L23" s="59">
        <v>8</v>
      </c>
      <c r="M23" s="72" t="s">
        <v>682</v>
      </c>
      <c r="N23" s="72">
        <v>7</v>
      </c>
      <c r="O23" s="90" t="str">
        <f>VLOOKUP(N23,'参加チーム名'!$B$5:$C$50,2,0)&amp;""</f>
        <v>杉小キャイーンブラザーズ</v>
      </c>
      <c r="Q23" s="230"/>
      <c r="R23" s="5">
        <v>13</v>
      </c>
      <c r="S23" s="5"/>
      <c r="T23" s="223"/>
      <c r="U23" s="5"/>
      <c r="V23" s="5"/>
    </row>
    <row r="24" spans="1:22" ht="15" customHeight="1">
      <c r="A24" s="60" t="s">
        <v>352</v>
      </c>
      <c r="B24" s="83" t="s">
        <v>358</v>
      </c>
      <c r="C24" s="63" t="s">
        <v>97</v>
      </c>
      <c r="D24" s="68">
        <v>0.469444444444444</v>
      </c>
      <c r="E24" s="45">
        <v>2</v>
      </c>
      <c r="F24" s="87" t="str">
        <f>VLOOKUP(E24,'参加チーム名'!$B$5:$C$50,2,0)&amp;""</f>
        <v>WATSひまわり</v>
      </c>
      <c r="G24" s="9" t="s">
        <v>681</v>
      </c>
      <c r="H24" s="59">
        <v>0</v>
      </c>
      <c r="I24" s="71" t="s">
        <v>682</v>
      </c>
      <c r="J24" s="71" t="s">
        <v>680</v>
      </c>
      <c r="K24" s="71" t="s">
        <v>681</v>
      </c>
      <c r="L24" s="59">
        <v>9</v>
      </c>
      <c r="M24" s="72" t="s">
        <v>682</v>
      </c>
      <c r="N24" s="72">
        <v>4</v>
      </c>
      <c r="O24" s="90" t="str">
        <f>VLOOKUP(N24,'参加チーム名'!$B$5:$C$50,2,0)&amp;""</f>
        <v>岩槻・F・ビクトリー</v>
      </c>
      <c r="R24" s="5">
        <v>14</v>
      </c>
      <c r="S24" s="5"/>
      <c r="T24" s="5"/>
      <c r="U24" s="5"/>
      <c r="V24" s="5"/>
    </row>
    <row r="25" spans="1:15" ht="15" customHeight="1">
      <c r="A25" s="60" t="s">
        <v>353</v>
      </c>
      <c r="B25" s="83" t="s">
        <v>358</v>
      </c>
      <c r="C25" s="63" t="s">
        <v>98</v>
      </c>
      <c r="D25" s="68">
        <v>0.475694444444445</v>
      </c>
      <c r="E25" s="45">
        <v>6</v>
      </c>
      <c r="F25" s="87" t="str">
        <f>VLOOKUP(E25,'参加チーム名'!$B$5:$C$50,2,0)&amp;""</f>
        <v>浜田フェニックス</v>
      </c>
      <c r="G25" s="9" t="s">
        <v>681</v>
      </c>
      <c r="H25" s="59">
        <v>3</v>
      </c>
      <c r="I25" s="71" t="s">
        <v>682</v>
      </c>
      <c r="J25" s="71" t="s">
        <v>680</v>
      </c>
      <c r="K25" s="71" t="s">
        <v>681</v>
      </c>
      <c r="L25" s="59">
        <v>10</v>
      </c>
      <c r="M25" s="72" t="s">
        <v>682</v>
      </c>
      <c r="N25" s="72">
        <v>8</v>
      </c>
      <c r="O25" s="90" t="str">
        <f>VLOOKUP(N25,'参加チーム名'!$B$5:$C$50,2,0)&amp;""</f>
        <v>NSOミラクルファイターズ</v>
      </c>
    </row>
    <row r="26" spans="1:15" ht="15" customHeight="1">
      <c r="A26" s="60" t="s">
        <v>354</v>
      </c>
      <c r="B26" s="83" t="s">
        <v>358</v>
      </c>
      <c r="C26" s="63" t="s">
        <v>99</v>
      </c>
      <c r="D26" s="68">
        <v>0.481944444444445</v>
      </c>
      <c r="E26" s="45">
        <v>1</v>
      </c>
      <c r="F26" s="87" t="str">
        <f>VLOOKUP(E26,'参加チーム名'!$B$5:$C$50,2,0)&amp;""</f>
        <v>ソウルチャレンジャー</v>
      </c>
      <c r="G26" s="9" t="s">
        <v>681</v>
      </c>
      <c r="H26" s="59">
        <v>7</v>
      </c>
      <c r="I26" s="71" t="s">
        <v>682</v>
      </c>
      <c r="J26" s="71" t="s">
        <v>680</v>
      </c>
      <c r="K26" s="71" t="s">
        <v>681</v>
      </c>
      <c r="L26" s="59">
        <v>8</v>
      </c>
      <c r="M26" s="72" t="s">
        <v>682</v>
      </c>
      <c r="N26" s="72">
        <v>4</v>
      </c>
      <c r="O26" s="90" t="str">
        <f>VLOOKUP(N26,'参加チーム名'!$B$5:$C$50,2,0)&amp;""</f>
        <v>岩槻・F・ビクトリー</v>
      </c>
    </row>
    <row r="27" spans="1:15" ht="15" customHeight="1">
      <c r="A27" s="60" t="s">
        <v>355</v>
      </c>
      <c r="B27" s="83" t="s">
        <v>358</v>
      </c>
      <c r="C27" s="63" t="s">
        <v>100</v>
      </c>
      <c r="D27" s="68">
        <v>0.488194444444445</v>
      </c>
      <c r="E27" s="45">
        <v>5</v>
      </c>
      <c r="F27" s="87" t="str">
        <f>VLOOKUP(E27,'参加チーム名'!$B$5:$C$50,2,0)&amp;""</f>
        <v>岩沼西ファイターズ</v>
      </c>
      <c r="G27" s="9" t="s">
        <v>681</v>
      </c>
      <c r="H27" s="59">
        <v>8</v>
      </c>
      <c r="I27" s="71" t="s">
        <v>682</v>
      </c>
      <c r="J27" s="71" t="s">
        <v>680</v>
      </c>
      <c r="K27" s="71" t="s">
        <v>681</v>
      </c>
      <c r="L27" s="59">
        <v>3</v>
      </c>
      <c r="M27" s="72" t="s">
        <v>682</v>
      </c>
      <c r="N27" s="72">
        <v>8</v>
      </c>
      <c r="O27" s="90" t="str">
        <f>VLOOKUP(N27,'参加チーム名'!$B$5:$C$50,2,0)&amp;""</f>
        <v>NSOミラクルファイターズ</v>
      </c>
    </row>
    <row r="28" spans="1:15" ht="15" customHeight="1">
      <c r="A28" s="60" t="s">
        <v>356</v>
      </c>
      <c r="B28" s="83" t="s">
        <v>358</v>
      </c>
      <c r="C28" s="63" t="s">
        <v>101</v>
      </c>
      <c r="D28" s="68">
        <v>0.494444444444445</v>
      </c>
      <c r="E28" s="45">
        <v>2</v>
      </c>
      <c r="F28" s="87" t="str">
        <f>VLOOKUP(E28,'参加チーム名'!$B$5:$C$50,2,0)&amp;""</f>
        <v>WATSひまわり</v>
      </c>
      <c r="G28" s="9" t="s">
        <v>681</v>
      </c>
      <c r="H28" s="59">
        <v>2</v>
      </c>
      <c r="I28" s="71" t="s">
        <v>682</v>
      </c>
      <c r="J28" s="71" t="s">
        <v>680</v>
      </c>
      <c r="K28" s="71" t="s">
        <v>681</v>
      </c>
      <c r="L28" s="59">
        <v>8</v>
      </c>
      <c r="M28" s="72" t="s">
        <v>682</v>
      </c>
      <c r="N28" s="72">
        <v>3</v>
      </c>
      <c r="O28" s="90" t="str">
        <f>VLOOKUP(N28,'参加チーム名'!$B$5:$C$50,2,0)&amp;""</f>
        <v>台原レイカーズ</v>
      </c>
    </row>
    <row r="29" spans="1:15" ht="15" customHeight="1">
      <c r="A29" s="60" t="s">
        <v>357</v>
      </c>
      <c r="B29" s="83" t="s">
        <v>358</v>
      </c>
      <c r="C29" s="63" t="s">
        <v>102</v>
      </c>
      <c r="D29" s="68">
        <v>0.500694444444445</v>
      </c>
      <c r="E29" s="45">
        <v>6</v>
      </c>
      <c r="F29" s="87" t="str">
        <f>VLOOKUP(E29,'参加チーム名'!$B$5:$C$50,2,0)&amp;""</f>
        <v>浜田フェニックス</v>
      </c>
      <c r="G29" s="9" t="s">
        <v>681</v>
      </c>
      <c r="H29" s="59">
        <v>5</v>
      </c>
      <c r="I29" s="71" t="s">
        <v>682</v>
      </c>
      <c r="J29" s="71" t="s">
        <v>680</v>
      </c>
      <c r="K29" s="71" t="s">
        <v>681</v>
      </c>
      <c r="L29" s="59">
        <v>7</v>
      </c>
      <c r="M29" s="72" t="s">
        <v>682</v>
      </c>
      <c r="N29" s="72">
        <v>7</v>
      </c>
      <c r="O29" s="90" t="str">
        <f>VLOOKUP(N29,'参加チーム名'!$B$5:$C$50,2,0)&amp;""</f>
        <v>杉小キャイーンブラザーズ</v>
      </c>
    </row>
    <row r="30" spans="3:15" ht="15" customHeight="1">
      <c r="C30" s="198" t="s">
        <v>103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</row>
    <row r="31" spans="1:16" ht="15" customHeight="1">
      <c r="A31" s="60" t="s">
        <v>643</v>
      </c>
      <c r="B31" s="83" t="s">
        <v>358</v>
      </c>
      <c r="C31" s="63" t="s">
        <v>104</v>
      </c>
      <c r="D31" s="68">
        <v>0.5277777777777778</v>
      </c>
      <c r="E31" s="94" t="s">
        <v>509</v>
      </c>
      <c r="F31" s="95" t="str">
        <f>'決勝トーナメント'!B8</f>
        <v>ソウルチャレンジャー</v>
      </c>
      <c r="G31" s="9" t="s">
        <v>171</v>
      </c>
      <c r="H31" s="59">
        <v>5</v>
      </c>
      <c r="I31" s="71" t="s">
        <v>172</v>
      </c>
      <c r="J31" s="71" t="s">
        <v>74</v>
      </c>
      <c r="K31" s="71" t="s">
        <v>171</v>
      </c>
      <c r="L31" s="59">
        <v>4</v>
      </c>
      <c r="M31" s="72" t="s">
        <v>172</v>
      </c>
      <c r="N31" s="94" t="s">
        <v>510</v>
      </c>
      <c r="O31" s="90" t="str">
        <f>'決勝トーナメント'!B12</f>
        <v>チームからあげ君！</v>
      </c>
      <c r="P31" s="84" t="s">
        <v>608</v>
      </c>
    </row>
    <row r="32" spans="1:16" ht="15" customHeight="1">
      <c r="A32" s="60" t="s">
        <v>644</v>
      </c>
      <c r="B32" s="83" t="s">
        <v>358</v>
      </c>
      <c r="C32" s="63" t="s">
        <v>109</v>
      </c>
      <c r="D32" s="68">
        <v>0.5340277777777778</v>
      </c>
      <c r="E32" s="94" t="s">
        <v>511</v>
      </c>
      <c r="F32" s="95" t="str">
        <f>'決勝トーナメント'!B16</f>
        <v>川越小ハリケーンズ</v>
      </c>
      <c r="G32" s="9" t="s">
        <v>171</v>
      </c>
      <c r="H32" s="59">
        <v>6</v>
      </c>
      <c r="I32" s="71" t="s">
        <v>172</v>
      </c>
      <c r="J32" s="71" t="s">
        <v>74</v>
      </c>
      <c r="K32" s="71" t="s">
        <v>171</v>
      </c>
      <c r="L32" s="59">
        <v>9</v>
      </c>
      <c r="M32" s="72" t="s">
        <v>172</v>
      </c>
      <c r="N32" s="94" t="s">
        <v>512</v>
      </c>
      <c r="O32" s="90" t="str">
        <f>'決勝トーナメント'!B20</f>
        <v>栗生ファイターズ</v>
      </c>
      <c r="P32" s="84" t="s">
        <v>609</v>
      </c>
    </row>
    <row r="33" spans="1:16" ht="15" customHeight="1">
      <c r="A33" s="60" t="s">
        <v>645</v>
      </c>
      <c r="B33" s="83" t="s">
        <v>358</v>
      </c>
      <c r="C33" s="63" t="s">
        <v>545</v>
      </c>
      <c r="D33" s="68">
        <v>0.540277777777778</v>
      </c>
      <c r="E33" s="94" t="s">
        <v>557</v>
      </c>
      <c r="F33" s="95" t="str">
        <f>'交流トーナメント'!B9</f>
        <v>いいたて草野ガッツ</v>
      </c>
      <c r="G33" s="9" t="s">
        <v>171</v>
      </c>
      <c r="H33" s="59">
        <v>9</v>
      </c>
      <c r="I33" s="71" t="s">
        <v>172</v>
      </c>
      <c r="J33" s="71" t="s">
        <v>74</v>
      </c>
      <c r="K33" s="71" t="s">
        <v>171</v>
      </c>
      <c r="L33" s="59">
        <v>3</v>
      </c>
      <c r="M33" s="72" t="s">
        <v>172</v>
      </c>
      <c r="N33" s="94" t="s">
        <v>558</v>
      </c>
      <c r="O33" s="90" t="str">
        <f>'交流トーナメント'!B13</f>
        <v>鹿島ドッジファイターズ</v>
      </c>
      <c r="P33" s="84" t="s">
        <v>610</v>
      </c>
    </row>
    <row r="34" spans="1:16" ht="15" customHeight="1">
      <c r="A34" s="60" t="s">
        <v>646</v>
      </c>
      <c r="B34" s="83" t="s">
        <v>358</v>
      </c>
      <c r="C34" s="63" t="s">
        <v>146</v>
      </c>
      <c r="D34" s="68">
        <v>0.546527777777778</v>
      </c>
      <c r="E34" s="94" t="s">
        <v>513</v>
      </c>
      <c r="F34" s="87" t="str">
        <f>'決勝トーナメント'!B4</f>
        <v>バイオレンス国田</v>
      </c>
      <c r="G34" s="9" t="s">
        <v>171</v>
      </c>
      <c r="H34" s="59">
        <v>11</v>
      </c>
      <c r="I34" s="71" t="s">
        <v>172</v>
      </c>
      <c r="J34" s="71" t="s">
        <v>74</v>
      </c>
      <c r="K34" s="71" t="s">
        <v>171</v>
      </c>
      <c r="L34" s="59">
        <v>3</v>
      </c>
      <c r="M34" s="72" t="s">
        <v>172</v>
      </c>
      <c r="N34" s="96" t="s">
        <v>516</v>
      </c>
      <c r="O34" s="97" t="str">
        <f>IF(H31&gt;L31,F31,IF(H31&lt;L31,O31,""))</f>
        <v>ソウルチャレンジャー</v>
      </c>
      <c r="P34" s="84" t="s">
        <v>609</v>
      </c>
    </row>
    <row r="35" spans="1:16" ht="15" customHeight="1">
      <c r="A35" s="60" t="s">
        <v>647</v>
      </c>
      <c r="B35" s="83" t="s">
        <v>358</v>
      </c>
      <c r="C35" s="63" t="s">
        <v>546</v>
      </c>
      <c r="D35" s="68">
        <v>0.552777777777778</v>
      </c>
      <c r="E35" s="98" t="s">
        <v>559</v>
      </c>
      <c r="F35" s="99" t="str">
        <f>'交流トーナメント'!B5</f>
        <v>台原レイカーズ</v>
      </c>
      <c r="G35" s="9" t="s">
        <v>171</v>
      </c>
      <c r="H35" s="59">
        <v>9</v>
      </c>
      <c r="I35" s="71" t="s">
        <v>172</v>
      </c>
      <c r="J35" s="71" t="s">
        <v>74</v>
      </c>
      <c r="K35" s="71" t="s">
        <v>171</v>
      </c>
      <c r="L35" s="59">
        <v>7</v>
      </c>
      <c r="M35" s="72" t="s">
        <v>172</v>
      </c>
      <c r="N35" s="100" t="s">
        <v>683</v>
      </c>
      <c r="O35" s="97" t="str">
        <f>IF(H33&gt;L33,F33,IF(H33&lt;L33,O33,""))</f>
        <v>いいたて草野ガッツ</v>
      </c>
      <c r="P35" s="84" t="s">
        <v>611</v>
      </c>
    </row>
    <row r="36" spans="1:16" ht="15" customHeight="1">
      <c r="A36" s="60" t="s">
        <v>648</v>
      </c>
      <c r="B36" s="83" t="s">
        <v>358</v>
      </c>
      <c r="C36" s="63" t="s">
        <v>147</v>
      </c>
      <c r="D36" s="68">
        <v>0.559027777777778</v>
      </c>
      <c r="E36" s="96" t="s">
        <v>515</v>
      </c>
      <c r="F36" s="95" t="str">
        <f>IF(H34&gt;L34,F34,IF(H34&lt;L34,O34,""))</f>
        <v>バイオレンス国田</v>
      </c>
      <c r="G36" s="9" t="s">
        <v>171</v>
      </c>
      <c r="H36" s="59">
        <v>8</v>
      </c>
      <c r="I36" s="71" t="s">
        <v>172</v>
      </c>
      <c r="J36" s="71" t="s">
        <v>74</v>
      </c>
      <c r="K36" s="71" t="s">
        <v>171</v>
      </c>
      <c r="L36" s="59">
        <v>6</v>
      </c>
      <c r="M36" s="72" t="s">
        <v>172</v>
      </c>
      <c r="N36" s="96" t="s">
        <v>514</v>
      </c>
      <c r="O36" s="97" t="str">
        <f>IF(H32&gt;L32,F32,IF(H32&lt;L32,O32,""))</f>
        <v>栗生ファイターズ</v>
      </c>
      <c r="P36" s="84" t="s">
        <v>612</v>
      </c>
    </row>
    <row r="37" spans="3:18" ht="15" customHeight="1">
      <c r="C37" s="198" t="s">
        <v>82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2"/>
      <c r="P37" s="84" t="s">
        <v>498</v>
      </c>
      <c r="Q37" s="3" t="str">
        <f>F38</f>
        <v>バイオレンス国田</v>
      </c>
      <c r="R37" s="3" t="str">
        <f>O38</f>
        <v>館ジャングルー</v>
      </c>
    </row>
    <row r="38" spans="1:18" ht="15" customHeight="1">
      <c r="A38" s="60" t="s">
        <v>649</v>
      </c>
      <c r="B38" s="83" t="s">
        <v>358</v>
      </c>
      <c r="C38" s="236" t="s">
        <v>148</v>
      </c>
      <c r="D38" s="68">
        <v>0.5833333333333334</v>
      </c>
      <c r="E38" s="238" t="s">
        <v>517</v>
      </c>
      <c r="F38" s="241" t="str">
        <f>IF(H36&gt;L36,F36,IF(H36&lt;L36,O36,""))</f>
        <v>バイオレンス国田</v>
      </c>
      <c r="G38" s="9" t="s">
        <v>171</v>
      </c>
      <c r="H38" s="59">
        <v>9</v>
      </c>
      <c r="I38" s="71" t="s">
        <v>172</v>
      </c>
      <c r="J38" s="71" t="s">
        <v>74</v>
      </c>
      <c r="K38" s="71" t="s">
        <v>171</v>
      </c>
      <c r="L38" s="59">
        <v>7</v>
      </c>
      <c r="M38" s="72" t="s">
        <v>172</v>
      </c>
      <c r="N38" s="238" t="s">
        <v>518</v>
      </c>
      <c r="O38" s="233" t="str">
        <f>IF(H88&gt;L88,F88,IF(H88&lt;L88,O88,""))</f>
        <v>館ジャングルー</v>
      </c>
      <c r="P38" s="84" t="s">
        <v>498</v>
      </c>
      <c r="Q38" s="5" t="str">
        <f>IF(H38&gt;L38,"○","×")</f>
        <v>○</v>
      </c>
      <c r="R38" s="5" t="str">
        <f>IF(H38&lt;L38,"○","×")</f>
        <v>×</v>
      </c>
    </row>
    <row r="39" spans="3:18" ht="15" customHeight="1">
      <c r="C39" s="237"/>
      <c r="D39" s="68">
        <v>0.5902777777777778</v>
      </c>
      <c r="E39" s="239"/>
      <c r="F39" s="242"/>
      <c r="G39" s="9" t="s">
        <v>171</v>
      </c>
      <c r="H39" s="59">
        <v>4</v>
      </c>
      <c r="I39" s="71" t="s">
        <v>172</v>
      </c>
      <c r="J39" s="71" t="s">
        <v>74</v>
      </c>
      <c r="K39" s="71" t="s">
        <v>171</v>
      </c>
      <c r="L39" s="59">
        <v>8</v>
      </c>
      <c r="M39" s="72" t="s">
        <v>172</v>
      </c>
      <c r="N39" s="239"/>
      <c r="O39" s="234"/>
      <c r="Q39" s="5" t="str">
        <f>IF(H40&gt;L40,"○","×")</f>
        <v>×</v>
      </c>
      <c r="R39" s="5" t="str">
        <f>IF(H39&lt;L39,"○","×")</f>
        <v>○</v>
      </c>
    </row>
    <row r="40" spans="3:18" ht="15" customHeight="1">
      <c r="C40" s="213"/>
      <c r="D40" s="68">
        <v>0.5972222222222222</v>
      </c>
      <c r="E40" s="240"/>
      <c r="F40" s="243"/>
      <c r="G40" s="9" t="s">
        <v>171</v>
      </c>
      <c r="H40" s="59">
        <v>7</v>
      </c>
      <c r="I40" s="71" t="s">
        <v>172</v>
      </c>
      <c r="J40" s="71" t="s">
        <v>74</v>
      </c>
      <c r="K40" s="71" t="s">
        <v>171</v>
      </c>
      <c r="L40" s="59">
        <v>9</v>
      </c>
      <c r="M40" s="72" t="s">
        <v>172</v>
      </c>
      <c r="N40" s="240"/>
      <c r="O40" s="235"/>
      <c r="Q40" s="5" t="str">
        <f>IF(H41&gt;L41,"○","×")</f>
        <v>×</v>
      </c>
      <c r="R40" s="5" t="str">
        <f>IF(H40&lt;L40,"○","×")</f>
        <v>○</v>
      </c>
    </row>
    <row r="41" spans="3:18" ht="15" customHeight="1">
      <c r="C41" s="244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6"/>
      <c r="Q41" s="3">
        <f>COUNTIF(Q38:Q40,"○")</f>
        <v>1</v>
      </c>
      <c r="R41" s="3">
        <f>COUNTIF(R38:R40,"○")</f>
        <v>2</v>
      </c>
    </row>
    <row r="42" spans="3:15" ht="15" customHeight="1">
      <c r="C42" s="236"/>
      <c r="D42" s="68"/>
      <c r="E42" s="45"/>
      <c r="F42" s="95"/>
      <c r="G42" s="9" t="s">
        <v>171</v>
      </c>
      <c r="H42" s="71"/>
      <c r="I42" s="71" t="s">
        <v>172</v>
      </c>
      <c r="J42" s="71" t="s">
        <v>74</v>
      </c>
      <c r="K42" s="71" t="s">
        <v>171</v>
      </c>
      <c r="L42" s="71"/>
      <c r="M42" s="72" t="s">
        <v>172</v>
      </c>
      <c r="N42" s="45"/>
      <c r="O42" s="90"/>
    </row>
    <row r="43" spans="3:15" ht="15" customHeight="1">
      <c r="C43" s="237"/>
      <c r="D43" s="68"/>
      <c r="E43" s="79"/>
      <c r="F43" s="99"/>
      <c r="G43" s="9" t="s">
        <v>171</v>
      </c>
      <c r="H43" s="71"/>
      <c r="I43" s="71" t="s">
        <v>172</v>
      </c>
      <c r="J43" s="71" t="s">
        <v>74</v>
      </c>
      <c r="K43" s="71" t="s">
        <v>171</v>
      </c>
      <c r="L43" s="71"/>
      <c r="M43" s="72" t="s">
        <v>172</v>
      </c>
      <c r="N43" s="79"/>
      <c r="O43" s="97"/>
    </row>
    <row r="44" spans="3:15" ht="15" customHeight="1">
      <c r="C44" s="213"/>
      <c r="D44" s="68"/>
      <c r="E44" s="45"/>
      <c r="F44" s="95"/>
      <c r="G44" s="9" t="s">
        <v>171</v>
      </c>
      <c r="H44" s="71"/>
      <c r="I44" s="71" t="s">
        <v>172</v>
      </c>
      <c r="J44" s="71" t="s">
        <v>74</v>
      </c>
      <c r="K44" s="71" t="s">
        <v>171</v>
      </c>
      <c r="L44" s="71"/>
      <c r="M44" s="72" t="s">
        <v>172</v>
      </c>
      <c r="N44" s="45"/>
      <c r="O44" s="90"/>
    </row>
    <row r="45" spans="3:15" ht="15" customHeight="1">
      <c r="C45" s="63"/>
      <c r="D45" s="68"/>
      <c r="E45" s="45"/>
      <c r="F45" s="95"/>
      <c r="G45" s="9" t="s">
        <v>171</v>
      </c>
      <c r="H45" s="71"/>
      <c r="I45" s="71" t="s">
        <v>172</v>
      </c>
      <c r="J45" s="71" t="s">
        <v>74</v>
      </c>
      <c r="K45" s="71" t="s">
        <v>171</v>
      </c>
      <c r="L45" s="71"/>
      <c r="M45" s="72" t="s">
        <v>172</v>
      </c>
      <c r="N45" s="45"/>
      <c r="O45" s="90"/>
    </row>
    <row r="46" spans="3:15" ht="15" customHeight="1">
      <c r="C46" s="63"/>
      <c r="D46" s="68"/>
      <c r="E46" s="45"/>
      <c r="F46" s="95"/>
      <c r="G46" s="9" t="s">
        <v>171</v>
      </c>
      <c r="H46" s="71"/>
      <c r="I46" s="71" t="s">
        <v>172</v>
      </c>
      <c r="J46" s="71" t="s">
        <v>74</v>
      </c>
      <c r="K46" s="71" t="s">
        <v>171</v>
      </c>
      <c r="L46" s="71"/>
      <c r="M46" s="72" t="s">
        <v>172</v>
      </c>
      <c r="N46" s="45"/>
      <c r="O46" s="90"/>
    </row>
    <row r="47" spans="3:15" ht="15" customHeight="1">
      <c r="C47" s="63"/>
      <c r="D47" s="68"/>
      <c r="E47" s="45"/>
      <c r="F47" s="95"/>
      <c r="G47" s="9" t="s">
        <v>171</v>
      </c>
      <c r="H47" s="71"/>
      <c r="I47" s="71" t="s">
        <v>172</v>
      </c>
      <c r="J47" s="71" t="s">
        <v>74</v>
      </c>
      <c r="K47" s="71" t="s">
        <v>171</v>
      </c>
      <c r="L47" s="71"/>
      <c r="M47" s="72" t="s">
        <v>172</v>
      </c>
      <c r="N47" s="45"/>
      <c r="O47" s="90"/>
    </row>
    <row r="48" spans="3:15" ht="15" customHeight="1">
      <c r="C48" s="63"/>
      <c r="D48" s="68"/>
      <c r="E48" s="45"/>
      <c r="F48" s="95"/>
      <c r="G48" s="9" t="s">
        <v>171</v>
      </c>
      <c r="H48" s="71"/>
      <c r="I48" s="71" t="s">
        <v>172</v>
      </c>
      <c r="J48" s="71" t="s">
        <v>74</v>
      </c>
      <c r="K48" s="71" t="s">
        <v>171</v>
      </c>
      <c r="L48" s="71"/>
      <c r="M48" s="72" t="s">
        <v>172</v>
      </c>
      <c r="N48" s="45"/>
      <c r="O48" s="90"/>
    </row>
    <row r="49" spans="3:15" ht="15" customHeight="1">
      <c r="C49" s="63"/>
      <c r="D49" s="68"/>
      <c r="E49" s="45"/>
      <c r="F49" s="95"/>
      <c r="G49" s="9" t="s">
        <v>171</v>
      </c>
      <c r="H49" s="71"/>
      <c r="I49" s="71" t="s">
        <v>172</v>
      </c>
      <c r="J49" s="71" t="s">
        <v>74</v>
      </c>
      <c r="K49" s="71" t="s">
        <v>171</v>
      </c>
      <c r="L49" s="71"/>
      <c r="M49" s="72" t="s">
        <v>172</v>
      </c>
      <c r="N49" s="45"/>
      <c r="O49" s="90"/>
    </row>
    <row r="50" spans="3:15" ht="15" customHeight="1" thickBot="1">
      <c r="C50" s="63"/>
      <c r="D50" s="68"/>
      <c r="E50" s="10"/>
      <c r="F50" s="101"/>
      <c r="G50" s="9" t="s">
        <v>171</v>
      </c>
      <c r="H50" s="71"/>
      <c r="I50" s="71" t="s">
        <v>172</v>
      </c>
      <c r="J50" s="71" t="s">
        <v>74</v>
      </c>
      <c r="K50" s="71" t="s">
        <v>171</v>
      </c>
      <c r="L50" s="71"/>
      <c r="M50" s="72" t="s">
        <v>172</v>
      </c>
      <c r="N50" s="10"/>
      <c r="O50" s="102"/>
    </row>
    <row r="51" spans="3:15" ht="15" customHeight="1" thickBot="1">
      <c r="C51" s="202" t="s">
        <v>77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4"/>
    </row>
    <row r="52" ht="13.5">
      <c r="C52" s="3"/>
    </row>
    <row r="53" ht="15" customHeight="1"/>
    <row r="54" spans="3:15" ht="15" customHeight="1" thickBot="1">
      <c r="C54" s="206" t="s">
        <v>76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3:15" ht="15" customHeight="1">
      <c r="C55" s="62"/>
      <c r="D55" s="224" t="s">
        <v>27</v>
      </c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6"/>
    </row>
    <row r="56" spans="3:15" ht="15" customHeight="1">
      <c r="C56" s="63"/>
      <c r="D56" s="227" t="s">
        <v>28</v>
      </c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9"/>
    </row>
    <row r="57" spans="3:15" ht="15" customHeight="1">
      <c r="C57" s="63"/>
      <c r="D57" s="227" t="s">
        <v>29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9"/>
    </row>
    <row r="58" spans="3:15" ht="21.75" customHeight="1">
      <c r="C58" s="236" t="s">
        <v>30</v>
      </c>
      <c r="D58" s="193" t="s">
        <v>140</v>
      </c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215"/>
    </row>
    <row r="59" spans="3:15" ht="21.75" customHeight="1">
      <c r="C59" s="237"/>
      <c r="D59" s="216" t="s">
        <v>71</v>
      </c>
      <c r="E59" s="193" t="s">
        <v>72</v>
      </c>
      <c r="F59" s="194"/>
      <c r="G59" s="194"/>
      <c r="H59" s="194"/>
      <c r="I59" s="194"/>
      <c r="J59" s="194"/>
      <c r="K59" s="194"/>
      <c r="L59" s="194"/>
      <c r="M59" s="194"/>
      <c r="N59" s="194"/>
      <c r="O59" s="215"/>
    </row>
    <row r="60" spans="3:15" ht="27">
      <c r="C60" s="213"/>
      <c r="D60" s="217"/>
      <c r="E60" s="85" t="s">
        <v>641</v>
      </c>
      <c r="F60" s="66" t="s">
        <v>25</v>
      </c>
      <c r="G60" s="193" t="s">
        <v>73</v>
      </c>
      <c r="H60" s="194"/>
      <c r="I60" s="194"/>
      <c r="J60" s="194"/>
      <c r="K60" s="194"/>
      <c r="L60" s="194"/>
      <c r="M60" s="170"/>
      <c r="N60" s="85" t="s">
        <v>641</v>
      </c>
      <c r="O60" s="67" t="s">
        <v>25</v>
      </c>
    </row>
    <row r="61" spans="1:15" ht="15" customHeight="1">
      <c r="A61" s="60" t="s">
        <v>359</v>
      </c>
      <c r="B61" s="83" t="s">
        <v>419</v>
      </c>
      <c r="C61" s="63" t="s">
        <v>83</v>
      </c>
      <c r="D61" s="68">
        <v>0.375</v>
      </c>
      <c r="E61" s="45">
        <v>3</v>
      </c>
      <c r="F61" s="87" t="str">
        <f>VLOOKUP(E61,'参加チーム名'!$B$5:$C$50,2,0)&amp;""</f>
        <v>台原レイカーズ</v>
      </c>
      <c r="G61" s="9" t="s">
        <v>681</v>
      </c>
      <c r="H61" s="59">
        <v>5</v>
      </c>
      <c r="I61" s="71" t="s">
        <v>682</v>
      </c>
      <c r="J61" s="71" t="s">
        <v>680</v>
      </c>
      <c r="K61" s="71" t="s">
        <v>681</v>
      </c>
      <c r="L61" s="59">
        <v>8</v>
      </c>
      <c r="M61" s="72" t="s">
        <v>682</v>
      </c>
      <c r="N61" s="45">
        <v>13</v>
      </c>
      <c r="O61" s="90" t="str">
        <f>VLOOKUP(N61,'参加チーム名'!$B$5:$C$50,2,0)&amp;""</f>
        <v>GTO☆ASUCOME</v>
      </c>
    </row>
    <row r="62" spans="1:15" ht="15" customHeight="1">
      <c r="A62" s="60" t="s">
        <v>360</v>
      </c>
      <c r="B62" s="83" t="s">
        <v>419</v>
      </c>
      <c r="C62" s="63" t="s">
        <v>84</v>
      </c>
      <c r="D62" s="68">
        <v>0.38125</v>
      </c>
      <c r="E62" s="45">
        <v>4</v>
      </c>
      <c r="F62" s="87" t="str">
        <f>VLOOKUP(E62,'参加チーム名'!$B$5:$C$50,2,0)&amp;""</f>
        <v>岩槻・F・ビクトリー</v>
      </c>
      <c r="G62" s="9" t="s">
        <v>681</v>
      </c>
      <c r="H62" s="59">
        <v>9</v>
      </c>
      <c r="I62" s="71" t="s">
        <v>682</v>
      </c>
      <c r="J62" s="71" t="s">
        <v>680</v>
      </c>
      <c r="K62" s="71" t="s">
        <v>681</v>
      </c>
      <c r="L62" s="59">
        <v>4</v>
      </c>
      <c r="M62" s="72" t="s">
        <v>682</v>
      </c>
      <c r="N62" s="45">
        <v>14</v>
      </c>
      <c r="O62" s="90" t="str">
        <f>VLOOKUP(N62,'参加チーム名'!$B$5:$C$50,2,0)&amp;""</f>
        <v>月見レッドアーマーズ</v>
      </c>
    </row>
    <row r="63" spans="1:15" ht="15" customHeight="1">
      <c r="A63" s="60" t="s">
        <v>361</v>
      </c>
      <c r="B63" s="83" t="s">
        <v>419</v>
      </c>
      <c r="C63" s="63" t="s">
        <v>85</v>
      </c>
      <c r="D63" s="68">
        <v>0.3875</v>
      </c>
      <c r="E63" s="45">
        <v>1</v>
      </c>
      <c r="F63" s="87" t="str">
        <f>VLOOKUP(E63,'参加チーム名'!$B$5:$C$50,2,0)&amp;""</f>
        <v>ソウルチャレンジャー</v>
      </c>
      <c r="G63" s="9" t="s">
        <v>681</v>
      </c>
      <c r="H63" s="59">
        <v>5</v>
      </c>
      <c r="I63" s="71" t="s">
        <v>682</v>
      </c>
      <c r="J63" s="71" t="s">
        <v>680</v>
      </c>
      <c r="K63" s="71" t="s">
        <v>681</v>
      </c>
      <c r="L63" s="59">
        <v>6</v>
      </c>
      <c r="M63" s="72" t="s">
        <v>682</v>
      </c>
      <c r="N63" s="45">
        <v>15</v>
      </c>
      <c r="O63" s="90" t="str">
        <f>VLOOKUP(N63,'参加チーム名'!$B$5:$C$50,2,0)&amp;""</f>
        <v>大衡ファイターズ</v>
      </c>
    </row>
    <row r="64" spans="1:15" ht="15" customHeight="1">
      <c r="A64" s="60" t="s">
        <v>362</v>
      </c>
      <c r="B64" s="83" t="s">
        <v>419</v>
      </c>
      <c r="C64" s="63" t="s">
        <v>86</v>
      </c>
      <c r="D64" s="68">
        <v>0.39375</v>
      </c>
      <c r="E64" s="45">
        <v>2</v>
      </c>
      <c r="F64" s="87" t="str">
        <f>VLOOKUP(E64,'参加チーム名'!$B$5:$C$50,2,0)&amp;""</f>
        <v>WATSひまわり</v>
      </c>
      <c r="G64" s="9" t="s">
        <v>681</v>
      </c>
      <c r="H64" s="59">
        <v>5</v>
      </c>
      <c r="I64" s="71" t="s">
        <v>682</v>
      </c>
      <c r="J64" s="71" t="s">
        <v>680</v>
      </c>
      <c r="K64" s="71" t="s">
        <v>681</v>
      </c>
      <c r="L64" s="59">
        <v>9</v>
      </c>
      <c r="M64" s="72" t="s">
        <v>682</v>
      </c>
      <c r="N64" s="45">
        <v>16</v>
      </c>
      <c r="O64" s="90" t="str">
        <f>VLOOKUP(N64,'参加チーム名'!$B$5:$C$50,2,0)&amp;""</f>
        <v>バイオレンス国田</v>
      </c>
    </row>
    <row r="65" spans="1:15" ht="15" customHeight="1">
      <c r="A65" s="60" t="s">
        <v>363</v>
      </c>
      <c r="B65" s="83" t="s">
        <v>419</v>
      </c>
      <c r="C65" s="63" t="s">
        <v>87</v>
      </c>
      <c r="D65" s="68">
        <v>0.4</v>
      </c>
      <c r="E65" s="45">
        <v>4</v>
      </c>
      <c r="F65" s="87" t="str">
        <f>VLOOKUP(E65,'参加チーム名'!$B$5:$C$50,2,0)&amp;""</f>
        <v>岩槻・F・ビクトリー</v>
      </c>
      <c r="G65" s="9" t="s">
        <v>681</v>
      </c>
      <c r="H65" s="59">
        <v>7</v>
      </c>
      <c r="I65" s="71" t="s">
        <v>682</v>
      </c>
      <c r="J65" s="71" t="s">
        <v>680</v>
      </c>
      <c r="K65" s="71" t="s">
        <v>681</v>
      </c>
      <c r="L65" s="59">
        <v>5</v>
      </c>
      <c r="M65" s="72" t="s">
        <v>682</v>
      </c>
      <c r="N65" s="45">
        <v>13</v>
      </c>
      <c r="O65" s="90" t="str">
        <f>VLOOKUP(N65,'参加チーム名'!$B$5:$C$50,2,0)&amp;""</f>
        <v>GTO☆ASUCOME</v>
      </c>
    </row>
    <row r="66" spans="1:15" ht="15" customHeight="1">
      <c r="A66" s="60" t="s">
        <v>364</v>
      </c>
      <c r="B66" s="83" t="s">
        <v>419</v>
      </c>
      <c r="C66" s="63" t="s">
        <v>88</v>
      </c>
      <c r="D66" s="68">
        <v>0.40625</v>
      </c>
      <c r="E66" s="45">
        <v>1</v>
      </c>
      <c r="F66" s="87" t="str">
        <f>VLOOKUP(E66,'参加チーム名'!$B$5:$C$50,2,0)&amp;""</f>
        <v>ソウルチャレンジャー</v>
      </c>
      <c r="G66" s="9" t="s">
        <v>681</v>
      </c>
      <c r="H66" s="59">
        <v>3</v>
      </c>
      <c r="I66" s="71" t="s">
        <v>682</v>
      </c>
      <c r="J66" s="71" t="s">
        <v>680</v>
      </c>
      <c r="K66" s="71" t="s">
        <v>681</v>
      </c>
      <c r="L66" s="59">
        <v>8</v>
      </c>
      <c r="M66" s="72" t="s">
        <v>682</v>
      </c>
      <c r="N66" s="45">
        <v>14</v>
      </c>
      <c r="O66" s="90" t="str">
        <f>VLOOKUP(N66,'参加チーム名'!$B$5:$C$50,2,0)&amp;""</f>
        <v>月見レッドアーマーズ</v>
      </c>
    </row>
    <row r="67" spans="1:15" ht="15" customHeight="1">
      <c r="A67" s="60" t="s">
        <v>365</v>
      </c>
      <c r="B67" s="83" t="s">
        <v>419</v>
      </c>
      <c r="C67" s="63" t="s">
        <v>89</v>
      </c>
      <c r="D67" s="68">
        <v>0.4125</v>
      </c>
      <c r="E67" s="45">
        <v>2</v>
      </c>
      <c r="F67" s="87" t="str">
        <f>VLOOKUP(E67,'参加チーム名'!$B$5:$C$50,2,0)&amp;""</f>
        <v>WATSひまわり</v>
      </c>
      <c r="G67" s="9" t="s">
        <v>681</v>
      </c>
      <c r="H67" s="59">
        <v>4</v>
      </c>
      <c r="I67" s="71" t="s">
        <v>682</v>
      </c>
      <c r="J67" s="71" t="s">
        <v>680</v>
      </c>
      <c r="K67" s="71" t="s">
        <v>681</v>
      </c>
      <c r="L67" s="59">
        <v>8</v>
      </c>
      <c r="M67" s="72" t="s">
        <v>682</v>
      </c>
      <c r="N67" s="45">
        <v>15</v>
      </c>
      <c r="O67" s="90" t="str">
        <f>VLOOKUP(N67,'参加チーム名'!$B$5:$C$50,2,0)&amp;""</f>
        <v>大衡ファイターズ</v>
      </c>
    </row>
    <row r="68" spans="1:15" ht="15" customHeight="1">
      <c r="A68" s="60" t="s">
        <v>366</v>
      </c>
      <c r="B68" s="83" t="s">
        <v>419</v>
      </c>
      <c r="C68" s="63" t="s">
        <v>90</v>
      </c>
      <c r="D68" s="68">
        <v>0.41875</v>
      </c>
      <c r="E68" s="45">
        <v>3</v>
      </c>
      <c r="F68" s="87" t="str">
        <f>VLOOKUP(E68,'参加チーム名'!$B$5:$C$50,2,0)&amp;""</f>
        <v>台原レイカーズ</v>
      </c>
      <c r="G68" s="9" t="s">
        <v>681</v>
      </c>
      <c r="H68" s="59">
        <v>2</v>
      </c>
      <c r="I68" s="71" t="s">
        <v>682</v>
      </c>
      <c r="J68" s="71" t="s">
        <v>680</v>
      </c>
      <c r="K68" s="71" t="s">
        <v>681</v>
      </c>
      <c r="L68" s="59">
        <v>7</v>
      </c>
      <c r="M68" s="72" t="s">
        <v>682</v>
      </c>
      <c r="N68" s="45">
        <v>16</v>
      </c>
      <c r="O68" s="90" t="str">
        <f>VLOOKUP(N68,'参加チーム名'!$B$5:$C$50,2,0)&amp;""</f>
        <v>バイオレンス国田</v>
      </c>
    </row>
    <row r="69" spans="1:15" ht="15" customHeight="1">
      <c r="A69" s="60" t="s">
        <v>367</v>
      </c>
      <c r="B69" s="83" t="s">
        <v>419</v>
      </c>
      <c r="C69" s="63" t="s">
        <v>91</v>
      </c>
      <c r="D69" s="68">
        <v>0.425</v>
      </c>
      <c r="E69" s="45">
        <v>9</v>
      </c>
      <c r="F69" s="87" t="str">
        <f>VLOOKUP(E69,'参加チーム名'!$B$5:$C$50,2,0)&amp;""</f>
        <v>千葉ドラーズ</v>
      </c>
      <c r="G69" s="9" t="s">
        <v>681</v>
      </c>
      <c r="H69" s="59">
        <v>11</v>
      </c>
      <c r="I69" s="71" t="s">
        <v>682</v>
      </c>
      <c r="J69" s="71" t="s">
        <v>680</v>
      </c>
      <c r="K69" s="71" t="s">
        <v>681</v>
      </c>
      <c r="L69" s="59">
        <v>4</v>
      </c>
      <c r="M69" s="72" t="s">
        <v>682</v>
      </c>
      <c r="N69" s="45">
        <v>10</v>
      </c>
      <c r="O69" s="90" t="str">
        <f>VLOOKUP(N69,'参加チーム名'!$B$5:$C$50,2,0)&amp;""</f>
        <v>東仙LSファイターズ</v>
      </c>
    </row>
    <row r="70" spans="1:15" ht="15" customHeight="1">
      <c r="A70" s="60" t="s">
        <v>368</v>
      </c>
      <c r="B70" s="83" t="s">
        <v>419</v>
      </c>
      <c r="C70" s="63" t="s">
        <v>92</v>
      </c>
      <c r="D70" s="68">
        <v>0.43125</v>
      </c>
      <c r="E70" s="45">
        <v>13</v>
      </c>
      <c r="F70" s="87" t="str">
        <f>VLOOKUP(E70,'参加チーム名'!$B$5:$C$50,2,0)&amp;""</f>
        <v>GTO☆ASUCOME</v>
      </c>
      <c r="G70" s="9" t="s">
        <v>681</v>
      </c>
      <c r="H70" s="59">
        <v>6</v>
      </c>
      <c r="I70" s="71" t="s">
        <v>682</v>
      </c>
      <c r="J70" s="71" t="s">
        <v>680</v>
      </c>
      <c r="K70" s="71" t="s">
        <v>681</v>
      </c>
      <c r="L70" s="59">
        <v>10</v>
      </c>
      <c r="M70" s="72" t="s">
        <v>682</v>
      </c>
      <c r="N70" s="45">
        <v>14</v>
      </c>
      <c r="O70" s="90" t="str">
        <f>VLOOKUP(N70,'参加チーム名'!$B$5:$C$50,2,0)&amp;""</f>
        <v>月見レッドアーマーズ</v>
      </c>
    </row>
    <row r="71" spans="3:15" ht="15" customHeight="1">
      <c r="C71" s="198" t="s">
        <v>82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2"/>
    </row>
    <row r="72" spans="1:15" ht="15" customHeight="1">
      <c r="A72" s="60" t="s">
        <v>369</v>
      </c>
      <c r="B72" s="83" t="s">
        <v>419</v>
      </c>
      <c r="C72" s="63" t="s">
        <v>93</v>
      </c>
      <c r="D72" s="68">
        <v>0.4444444444444444</v>
      </c>
      <c r="E72" s="45">
        <v>11</v>
      </c>
      <c r="F72" s="87" t="str">
        <f>VLOOKUP(E72,'参加チーム名'!$B$5:$C$50,2,0)&amp;""</f>
        <v>鹿島ドッジファイターズ</v>
      </c>
      <c r="G72" s="9" t="s">
        <v>681</v>
      </c>
      <c r="H72" s="59">
        <v>3</v>
      </c>
      <c r="I72" s="71" t="s">
        <v>682</v>
      </c>
      <c r="J72" s="71" t="s">
        <v>680</v>
      </c>
      <c r="K72" s="71" t="s">
        <v>681</v>
      </c>
      <c r="L72" s="59">
        <v>10</v>
      </c>
      <c r="M72" s="72" t="s">
        <v>682</v>
      </c>
      <c r="N72" s="45">
        <v>12</v>
      </c>
      <c r="O72" s="90" t="str">
        <f>VLOOKUP(N72,'参加チーム名'!$B$5:$C$50,2,0)&amp;""</f>
        <v>川越小ハリケーンズ</v>
      </c>
    </row>
    <row r="73" spans="1:15" ht="15" customHeight="1">
      <c r="A73" s="60" t="s">
        <v>370</v>
      </c>
      <c r="B73" s="83" t="s">
        <v>419</v>
      </c>
      <c r="C73" s="63" t="s">
        <v>94</v>
      </c>
      <c r="D73" s="68">
        <v>0.45069444444444445</v>
      </c>
      <c r="E73" s="45">
        <v>15</v>
      </c>
      <c r="F73" s="87" t="str">
        <f>VLOOKUP(E73,'参加チーム名'!$B$5:$C$50,2,0)&amp;""</f>
        <v>大衡ファイターズ</v>
      </c>
      <c r="G73" s="9" t="s">
        <v>681</v>
      </c>
      <c r="H73" s="59">
        <v>5</v>
      </c>
      <c r="I73" s="71" t="s">
        <v>682</v>
      </c>
      <c r="J73" s="71" t="s">
        <v>680</v>
      </c>
      <c r="K73" s="71" t="s">
        <v>681</v>
      </c>
      <c r="L73" s="59">
        <v>8</v>
      </c>
      <c r="M73" s="72" t="s">
        <v>682</v>
      </c>
      <c r="N73" s="45">
        <v>16</v>
      </c>
      <c r="O73" s="90" t="str">
        <f>VLOOKUP(N73,'参加チーム名'!$B$5:$C$50,2,0)&amp;""</f>
        <v>バイオレンス国田</v>
      </c>
    </row>
    <row r="74" spans="1:15" ht="15" customHeight="1">
      <c r="A74" s="60" t="s">
        <v>371</v>
      </c>
      <c r="B74" s="83" t="s">
        <v>419</v>
      </c>
      <c r="C74" s="63" t="s">
        <v>95</v>
      </c>
      <c r="D74" s="68">
        <v>0.456944444444445</v>
      </c>
      <c r="E74" s="79">
        <v>9</v>
      </c>
      <c r="F74" s="87" t="str">
        <f>VLOOKUP(E74,'参加チーム名'!$B$5:$C$50,2,0)&amp;""</f>
        <v>千葉ドラーズ</v>
      </c>
      <c r="G74" s="9" t="s">
        <v>681</v>
      </c>
      <c r="H74" s="59">
        <v>11</v>
      </c>
      <c r="I74" s="71" t="s">
        <v>682</v>
      </c>
      <c r="J74" s="71" t="s">
        <v>680</v>
      </c>
      <c r="K74" s="71" t="s">
        <v>681</v>
      </c>
      <c r="L74" s="59">
        <v>1</v>
      </c>
      <c r="M74" s="72" t="s">
        <v>682</v>
      </c>
      <c r="N74" s="79">
        <v>11</v>
      </c>
      <c r="O74" s="90" t="str">
        <f>VLOOKUP(N74,'参加チーム名'!$B$5:$C$50,2,0)&amp;""</f>
        <v>鹿島ドッジファイターズ</v>
      </c>
    </row>
    <row r="75" spans="1:15" ht="15" customHeight="1">
      <c r="A75" s="60" t="s">
        <v>372</v>
      </c>
      <c r="B75" s="83" t="s">
        <v>419</v>
      </c>
      <c r="C75" s="63" t="s">
        <v>96</v>
      </c>
      <c r="D75" s="68">
        <v>0.463194444444445</v>
      </c>
      <c r="E75" s="45">
        <v>13</v>
      </c>
      <c r="F75" s="87" t="str">
        <f>VLOOKUP(E75,'参加チーム名'!$B$5:$C$50,2,0)&amp;""</f>
        <v>GTO☆ASUCOME</v>
      </c>
      <c r="G75" s="9" t="s">
        <v>681</v>
      </c>
      <c r="H75" s="59">
        <v>9</v>
      </c>
      <c r="I75" s="71" t="s">
        <v>682</v>
      </c>
      <c r="J75" s="71" t="s">
        <v>680</v>
      </c>
      <c r="K75" s="71" t="s">
        <v>681</v>
      </c>
      <c r="L75" s="59">
        <v>6</v>
      </c>
      <c r="M75" s="72" t="s">
        <v>682</v>
      </c>
      <c r="N75" s="45">
        <v>15</v>
      </c>
      <c r="O75" s="90" t="str">
        <f>VLOOKUP(N75,'参加チーム名'!$B$5:$C$50,2,0)&amp;""</f>
        <v>大衡ファイターズ</v>
      </c>
    </row>
    <row r="76" spans="1:15" ht="15" customHeight="1">
      <c r="A76" s="60" t="s">
        <v>373</v>
      </c>
      <c r="B76" s="83" t="s">
        <v>419</v>
      </c>
      <c r="C76" s="63" t="s">
        <v>97</v>
      </c>
      <c r="D76" s="68">
        <v>0.469444444444444</v>
      </c>
      <c r="E76" s="45">
        <v>10</v>
      </c>
      <c r="F76" s="87" t="str">
        <f>VLOOKUP(E76,'参加チーム名'!$B$5:$C$50,2,0)&amp;""</f>
        <v>東仙LSファイターズ</v>
      </c>
      <c r="G76" s="9" t="s">
        <v>681</v>
      </c>
      <c r="H76" s="59">
        <v>3</v>
      </c>
      <c r="I76" s="71" t="s">
        <v>682</v>
      </c>
      <c r="J76" s="71" t="s">
        <v>680</v>
      </c>
      <c r="K76" s="71" t="s">
        <v>681</v>
      </c>
      <c r="L76" s="59">
        <v>10</v>
      </c>
      <c r="M76" s="72" t="s">
        <v>682</v>
      </c>
      <c r="N76" s="45">
        <v>12</v>
      </c>
      <c r="O76" s="90" t="str">
        <f>VLOOKUP(N76,'参加チーム名'!$B$5:$C$50,2,0)&amp;""</f>
        <v>川越小ハリケーンズ</v>
      </c>
    </row>
    <row r="77" spans="1:15" ht="15" customHeight="1">
      <c r="A77" s="60" t="s">
        <v>374</v>
      </c>
      <c r="B77" s="83" t="s">
        <v>419</v>
      </c>
      <c r="C77" s="63" t="s">
        <v>98</v>
      </c>
      <c r="D77" s="68">
        <v>0.475694444444445</v>
      </c>
      <c r="E77" s="45">
        <v>14</v>
      </c>
      <c r="F77" s="87" t="str">
        <f>VLOOKUP(E77,'参加チーム名'!$B$5:$C$50,2,0)&amp;""</f>
        <v>月見レッドアーマーズ</v>
      </c>
      <c r="G77" s="9" t="s">
        <v>681</v>
      </c>
      <c r="H77" s="59">
        <v>5</v>
      </c>
      <c r="I77" s="71" t="s">
        <v>682</v>
      </c>
      <c r="J77" s="71" t="s">
        <v>680</v>
      </c>
      <c r="K77" s="71" t="s">
        <v>681</v>
      </c>
      <c r="L77" s="59">
        <v>7</v>
      </c>
      <c r="M77" s="72" t="s">
        <v>682</v>
      </c>
      <c r="N77" s="45">
        <v>16</v>
      </c>
      <c r="O77" s="90" t="str">
        <f>VLOOKUP(N77,'参加チーム名'!$B$5:$C$50,2,0)&amp;""</f>
        <v>バイオレンス国田</v>
      </c>
    </row>
    <row r="78" spans="1:15" ht="15" customHeight="1">
      <c r="A78" s="60" t="s">
        <v>375</v>
      </c>
      <c r="B78" s="83" t="s">
        <v>419</v>
      </c>
      <c r="C78" s="63" t="s">
        <v>99</v>
      </c>
      <c r="D78" s="68">
        <v>0.481944444444445</v>
      </c>
      <c r="E78" s="45">
        <v>9</v>
      </c>
      <c r="F78" s="87" t="str">
        <f>VLOOKUP(E78,'参加チーム名'!$B$5:$C$50,2,0)&amp;""</f>
        <v>千葉ドラーズ</v>
      </c>
      <c r="G78" s="9" t="s">
        <v>681</v>
      </c>
      <c r="H78" s="59">
        <v>9</v>
      </c>
      <c r="I78" s="71" t="s">
        <v>682</v>
      </c>
      <c r="J78" s="71" t="s">
        <v>680</v>
      </c>
      <c r="K78" s="71" t="s">
        <v>681</v>
      </c>
      <c r="L78" s="59">
        <v>6</v>
      </c>
      <c r="M78" s="72" t="s">
        <v>682</v>
      </c>
      <c r="N78" s="45">
        <v>12</v>
      </c>
      <c r="O78" s="90" t="str">
        <f>VLOOKUP(N78,'参加チーム名'!$B$5:$C$50,2,0)&amp;""</f>
        <v>川越小ハリケーンズ</v>
      </c>
    </row>
    <row r="79" spans="1:15" ht="15" customHeight="1">
      <c r="A79" s="60" t="s">
        <v>376</v>
      </c>
      <c r="B79" s="83" t="s">
        <v>419</v>
      </c>
      <c r="C79" s="63" t="s">
        <v>100</v>
      </c>
      <c r="D79" s="68">
        <v>0.488194444444445</v>
      </c>
      <c r="E79" s="45">
        <v>13</v>
      </c>
      <c r="F79" s="87" t="str">
        <f>VLOOKUP(E79,'参加チーム名'!$B$5:$C$50,2,0)&amp;""</f>
        <v>GTO☆ASUCOME</v>
      </c>
      <c r="G79" s="9" t="s">
        <v>681</v>
      </c>
      <c r="H79" s="59">
        <v>5</v>
      </c>
      <c r="I79" s="71" t="s">
        <v>682</v>
      </c>
      <c r="J79" s="71" t="s">
        <v>680</v>
      </c>
      <c r="K79" s="71" t="s">
        <v>681</v>
      </c>
      <c r="L79" s="59">
        <v>11</v>
      </c>
      <c r="M79" s="72" t="s">
        <v>682</v>
      </c>
      <c r="N79" s="45">
        <v>16</v>
      </c>
      <c r="O79" s="90" t="str">
        <f>VLOOKUP(N79,'参加チーム名'!$B$5:$C$50,2,0)&amp;""</f>
        <v>バイオレンス国田</v>
      </c>
    </row>
    <row r="80" spans="1:15" ht="15" customHeight="1">
      <c r="A80" s="60" t="s">
        <v>377</v>
      </c>
      <c r="B80" s="83" t="s">
        <v>419</v>
      </c>
      <c r="C80" s="63" t="s">
        <v>101</v>
      </c>
      <c r="D80" s="68">
        <v>0.494444444444445</v>
      </c>
      <c r="E80" s="45">
        <v>10</v>
      </c>
      <c r="F80" s="87" t="str">
        <f>VLOOKUP(E80,'参加チーム名'!$B$5:$C$50,2,0)&amp;""</f>
        <v>東仙LSファイターズ</v>
      </c>
      <c r="G80" s="9" t="s">
        <v>681</v>
      </c>
      <c r="H80" s="59">
        <v>11</v>
      </c>
      <c r="I80" s="71" t="s">
        <v>682</v>
      </c>
      <c r="J80" s="71" t="s">
        <v>680</v>
      </c>
      <c r="K80" s="71" t="s">
        <v>681</v>
      </c>
      <c r="L80" s="59">
        <v>3</v>
      </c>
      <c r="M80" s="72" t="s">
        <v>682</v>
      </c>
      <c r="N80" s="45">
        <v>11</v>
      </c>
      <c r="O80" s="90" t="str">
        <f>VLOOKUP(N80,'参加チーム名'!$B$5:$C$50,2,0)&amp;""</f>
        <v>鹿島ドッジファイターズ</v>
      </c>
    </row>
    <row r="81" spans="1:15" ht="15" customHeight="1">
      <c r="A81" s="60" t="s">
        <v>378</v>
      </c>
      <c r="B81" s="83" t="s">
        <v>419</v>
      </c>
      <c r="C81" s="63" t="s">
        <v>102</v>
      </c>
      <c r="D81" s="68">
        <v>0.500694444444445</v>
      </c>
      <c r="E81" s="45">
        <v>14</v>
      </c>
      <c r="F81" s="87" t="str">
        <f>VLOOKUP(E81,'参加チーム名'!$B$5:$C$50,2,0)&amp;""</f>
        <v>月見レッドアーマーズ</v>
      </c>
      <c r="G81" s="9" t="s">
        <v>681</v>
      </c>
      <c r="H81" s="59">
        <v>6</v>
      </c>
      <c r="I81" s="71" t="s">
        <v>682</v>
      </c>
      <c r="J81" s="71" t="s">
        <v>680</v>
      </c>
      <c r="K81" s="71" t="s">
        <v>681</v>
      </c>
      <c r="L81" s="59">
        <v>7</v>
      </c>
      <c r="M81" s="72" t="s">
        <v>682</v>
      </c>
      <c r="N81" s="45">
        <v>15</v>
      </c>
      <c r="O81" s="90" t="str">
        <f>VLOOKUP(N81,'参加チーム名'!$B$5:$C$50,2,0)&amp;""</f>
        <v>大衡ファイターズ</v>
      </c>
    </row>
    <row r="82" spans="3:15" ht="15" customHeight="1">
      <c r="C82" s="198" t="s">
        <v>103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2"/>
    </row>
    <row r="83" spans="1:16" ht="15" customHeight="1">
      <c r="A83" s="60" t="s">
        <v>650</v>
      </c>
      <c r="B83" s="83" t="s">
        <v>419</v>
      </c>
      <c r="C83" s="63" t="s">
        <v>105</v>
      </c>
      <c r="D83" s="68">
        <v>0.5277777777777778</v>
      </c>
      <c r="E83" s="94" t="s">
        <v>519</v>
      </c>
      <c r="F83" s="95" t="str">
        <f>'決勝トーナメント'!B32</f>
        <v>三の丸フレンドリーキッズ</v>
      </c>
      <c r="G83" s="9" t="s">
        <v>171</v>
      </c>
      <c r="H83" s="59">
        <v>10</v>
      </c>
      <c r="I83" s="71" t="s">
        <v>172</v>
      </c>
      <c r="J83" s="71" t="s">
        <v>74</v>
      </c>
      <c r="K83" s="71" t="s">
        <v>171</v>
      </c>
      <c r="L83" s="59">
        <v>7</v>
      </c>
      <c r="M83" s="72" t="s">
        <v>172</v>
      </c>
      <c r="N83" s="94" t="s">
        <v>520</v>
      </c>
      <c r="O83" s="90" t="str">
        <f>'決勝トーナメント'!B36</f>
        <v>GTO☆ASUCOME</v>
      </c>
      <c r="P83" s="84" t="s">
        <v>608</v>
      </c>
    </row>
    <row r="84" spans="1:16" ht="15" customHeight="1">
      <c r="A84" s="60" t="s">
        <v>651</v>
      </c>
      <c r="B84" s="83" t="s">
        <v>419</v>
      </c>
      <c r="C84" s="63" t="s">
        <v>110</v>
      </c>
      <c r="D84" s="68">
        <v>0.5340277777777778</v>
      </c>
      <c r="E84" s="94" t="s">
        <v>521</v>
      </c>
      <c r="F84" s="95" t="str">
        <f>'決勝トーナメント'!B24</f>
        <v>岩沼西ファイターズ</v>
      </c>
      <c r="G84" s="9" t="s">
        <v>171</v>
      </c>
      <c r="H84" s="59">
        <v>6</v>
      </c>
      <c r="I84" s="71" t="s">
        <v>172</v>
      </c>
      <c r="J84" s="71" t="s">
        <v>74</v>
      </c>
      <c r="K84" s="71" t="s">
        <v>171</v>
      </c>
      <c r="L84" s="59">
        <v>8</v>
      </c>
      <c r="M84" s="72" t="s">
        <v>172</v>
      </c>
      <c r="N84" s="94" t="s">
        <v>522</v>
      </c>
      <c r="O84" s="90" t="str">
        <f>'決勝トーナメント'!B28</f>
        <v>館ジャングルー</v>
      </c>
      <c r="P84" s="84" t="s">
        <v>609</v>
      </c>
    </row>
    <row r="85" spans="1:16" ht="15" customHeight="1">
      <c r="A85" s="60" t="s">
        <v>652</v>
      </c>
      <c r="B85" s="83" t="s">
        <v>419</v>
      </c>
      <c r="C85" s="63" t="s">
        <v>547</v>
      </c>
      <c r="D85" s="68">
        <v>0.540277777777778</v>
      </c>
      <c r="E85" s="94" t="s">
        <v>561</v>
      </c>
      <c r="F85" s="95" t="str">
        <f>'交流トーナメント'!B17</f>
        <v>東仙LSファイターズ</v>
      </c>
      <c r="G85" s="9" t="s">
        <v>171</v>
      </c>
      <c r="H85" s="59">
        <v>10</v>
      </c>
      <c r="I85" s="71" t="s">
        <v>172</v>
      </c>
      <c r="J85" s="71" t="s">
        <v>74</v>
      </c>
      <c r="K85" s="71" t="s">
        <v>171</v>
      </c>
      <c r="L85" s="59">
        <v>7</v>
      </c>
      <c r="M85" s="72" t="s">
        <v>172</v>
      </c>
      <c r="N85" s="94" t="s">
        <v>562</v>
      </c>
      <c r="O85" s="90" t="str">
        <f>'交流トーナメント'!B21</f>
        <v>荒町朝練ファイターズA</v>
      </c>
      <c r="P85" s="84" t="s">
        <v>610</v>
      </c>
    </row>
    <row r="86" spans="1:16" ht="15" customHeight="1">
      <c r="A86" s="60" t="s">
        <v>653</v>
      </c>
      <c r="B86" s="83" t="s">
        <v>419</v>
      </c>
      <c r="C86" s="63" t="s">
        <v>122</v>
      </c>
      <c r="D86" s="68">
        <v>0.546527777777778</v>
      </c>
      <c r="E86" s="94" t="s">
        <v>524</v>
      </c>
      <c r="F86" s="95" t="str">
        <f>IF(H83&gt;L83,F83,IF(H83&lt;L83,O83,""))</f>
        <v>三の丸フレンドリーキッズ</v>
      </c>
      <c r="G86" s="71" t="s">
        <v>171</v>
      </c>
      <c r="H86" s="59">
        <v>6</v>
      </c>
      <c r="I86" s="71" t="s">
        <v>172</v>
      </c>
      <c r="J86" s="71" t="s">
        <v>74</v>
      </c>
      <c r="K86" s="71" t="s">
        <v>171</v>
      </c>
      <c r="L86" s="59">
        <v>10</v>
      </c>
      <c r="M86" s="72" t="s">
        <v>172</v>
      </c>
      <c r="N86" s="96" t="s">
        <v>523</v>
      </c>
      <c r="O86" s="90" t="str">
        <f>'決勝トーナメント'!B40</f>
        <v>五本松ドッジハンターズA</v>
      </c>
      <c r="P86" s="84" t="s">
        <v>609</v>
      </c>
    </row>
    <row r="87" spans="1:16" ht="15" customHeight="1">
      <c r="A87" s="60" t="s">
        <v>654</v>
      </c>
      <c r="B87" s="83" t="s">
        <v>419</v>
      </c>
      <c r="C87" s="63" t="s">
        <v>548</v>
      </c>
      <c r="D87" s="68">
        <v>0.552777777777778</v>
      </c>
      <c r="E87" s="98" t="s">
        <v>564</v>
      </c>
      <c r="F87" s="99" t="str">
        <f>IF(H85&gt;L85,F85,IF(H85&lt;L85,O85,""))</f>
        <v>東仙LSファイターズ</v>
      </c>
      <c r="G87" s="9" t="s">
        <v>171</v>
      </c>
      <c r="H87" s="59">
        <v>8</v>
      </c>
      <c r="I87" s="71" t="s">
        <v>172</v>
      </c>
      <c r="J87" s="71" t="s">
        <v>74</v>
      </c>
      <c r="K87" s="71" t="s">
        <v>171</v>
      </c>
      <c r="L87" s="59">
        <v>10</v>
      </c>
      <c r="M87" s="72" t="s">
        <v>172</v>
      </c>
      <c r="N87" s="98" t="s">
        <v>563</v>
      </c>
      <c r="O87" s="97" t="str">
        <f>'交流トーナメント'!B25</f>
        <v>松陵ヤンキーズ</v>
      </c>
      <c r="P87" s="84" t="s">
        <v>611</v>
      </c>
    </row>
    <row r="88" spans="1:18" ht="15" customHeight="1">
      <c r="A88" s="60" t="s">
        <v>655</v>
      </c>
      <c r="B88" s="83" t="s">
        <v>419</v>
      </c>
      <c r="C88" s="63" t="s">
        <v>126</v>
      </c>
      <c r="D88" s="68">
        <v>0.559027777777778</v>
      </c>
      <c r="E88" s="94" t="s">
        <v>525</v>
      </c>
      <c r="F88" s="95" t="str">
        <f>IF(H84&gt;L84,F84,IF(H84&lt;L84,O84,""))</f>
        <v>館ジャングルー</v>
      </c>
      <c r="G88" s="9" t="s">
        <v>171</v>
      </c>
      <c r="H88" s="59">
        <v>9</v>
      </c>
      <c r="I88" s="71" t="s">
        <v>172</v>
      </c>
      <c r="J88" s="71" t="s">
        <v>74</v>
      </c>
      <c r="K88" s="71" t="s">
        <v>171</v>
      </c>
      <c r="L88" s="59">
        <v>8</v>
      </c>
      <c r="M88" s="72" t="s">
        <v>172</v>
      </c>
      <c r="N88" s="94" t="s">
        <v>526</v>
      </c>
      <c r="O88" s="97" t="str">
        <f>IF(H86&gt;L86,F86,IF(H86&lt;L86,O86,""))</f>
        <v>五本松ドッジハンターズA</v>
      </c>
      <c r="P88" s="84" t="s">
        <v>612</v>
      </c>
      <c r="Q88" s="3" t="str">
        <f>F90</f>
        <v>岩槻・F・ビクトリー</v>
      </c>
      <c r="R88" s="3" t="str">
        <f>O90</f>
        <v>大谷ブルーウインズ</v>
      </c>
    </row>
    <row r="89" spans="3:18" ht="15" customHeight="1">
      <c r="C89" s="198" t="s">
        <v>82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2"/>
      <c r="Q89" s="5" t="str">
        <f>IF(H90&gt;L90,"○","×")</f>
        <v>×</v>
      </c>
      <c r="R89" s="5" t="str">
        <f>IF(H90&lt;L90,"○","×")</f>
        <v>○</v>
      </c>
    </row>
    <row r="90" spans="1:18" ht="15" customHeight="1">
      <c r="A90" s="60" t="s">
        <v>656</v>
      </c>
      <c r="B90" s="83" t="s">
        <v>419</v>
      </c>
      <c r="C90" s="236" t="s">
        <v>549</v>
      </c>
      <c r="D90" s="68">
        <v>0.5833333333333334</v>
      </c>
      <c r="E90" s="238" t="s">
        <v>527</v>
      </c>
      <c r="F90" s="241" t="str">
        <f>IF(H140&gt;L140,F140,IF(H140&lt;L140,O140,""))</f>
        <v>岩槻・F・ビクトリー</v>
      </c>
      <c r="G90" s="9" t="s">
        <v>171</v>
      </c>
      <c r="H90" s="59">
        <v>5</v>
      </c>
      <c r="I90" s="71" t="s">
        <v>172</v>
      </c>
      <c r="J90" s="71" t="s">
        <v>74</v>
      </c>
      <c r="K90" s="71" t="s">
        <v>171</v>
      </c>
      <c r="L90" s="59">
        <v>9</v>
      </c>
      <c r="M90" s="72" t="s">
        <v>172</v>
      </c>
      <c r="N90" s="238" t="s">
        <v>528</v>
      </c>
      <c r="O90" s="233" t="str">
        <f>IF(H192&gt;L192,F192,IF(H192&lt;L192,O192,""))</f>
        <v>大谷ブルーウインズ</v>
      </c>
      <c r="P90" s="84" t="s">
        <v>673</v>
      </c>
      <c r="Q90" s="5" t="str">
        <f>IF(H91&gt;L91,"○","×")</f>
        <v>○</v>
      </c>
      <c r="R90" s="5" t="str">
        <f>IF(H91&lt;L91,"○","×")</f>
        <v>×</v>
      </c>
    </row>
    <row r="91" spans="3:18" ht="15" customHeight="1">
      <c r="C91" s="237"/>
      <c r="D91" s="68">
        <v>0.5902777777777778</v>
      </c>
      <c r="E91" s="239"/>
      <c r="F91" s="242"/>
      <c r="G91" s="9" t="s">
        <v>171</v>
      </c>
      <c r="H91" s="59">
        <v>8</v>
      </c>
      <c r="I91" s="71" t="s">
        <v>172</v>
      </c>
      <c r="J91" s="71" t="s">
        <v>74</v>
      </c>
      <c r="K91" s="71" t="s">
        <v>171</v>
      </c>
      <c r="L91" s="59">
        <v>5</v>
      </c>
      <c r="M91" s="72" t="s">
        <v>172</v>
      </c>
      <c r="N91" s="239"/>
      <c r="O91" s="234"/>
      <c r="Q91" s="5" t="str">
        <f>IF(H92&gt;L92,"○","×")</f>
        <v>×</v>
      </c>
      <c r="R91" s="5" t="str">
        <f>IF(H92&lt;L92,"○","×")</f>
        <v>○</v>
      </c>
    </row>
    <row r="92" spans="3:18" ht="15" customHeight="1">
      <c r="C92" s="213"/>
      <c r="D92" s="68">
        <v>0.5972222222222222</v>
      </c>
      <c r="E92" s="240"/>
      <c r="F92" s="243"/>
      <c r="G92" s="9" t="s">
        <v>171</v>
      </c>
      <c r="H92" s="59">
        <v>7</v>
      </c>
      <c r="I92" s="71" t="s">
        <v>172</v>
      </c>
      <c r="J92" s="71" t="s">
        <v>74</v>
      </c>
      <c r="K92" s="71" t="s">
        <v>171</v>
      </c>
      <c r="L92" s="59">
        <v>9</v>
      </c>
      <c r="M92" s="72" t="s">
        <v>172</v>
      </c>
      <c r="N92" s="240"/>
      <c r="O92" s="235"/>
      <c r="Q92" s="3">
        <f>COUNTIF(Q89:Q91,"○")</f>
        <v>1</v>
      </c>
      <c r="R92" s="3">
        <f>COUNTIF(R89:R91,"○")</f>
        <v>2</v>
      </c>
    </row>
    <row r="93" spans="3:18" ht="15" customHeight="1">
      <c r="C93" s="198" t="s">
        <v>135</v>
      </c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2"/>
      <c r="Q93" s="3" t="str">
        <f>F94</f>
        <v>館ジャングルー</v>
      </c>
      <c r="R93" s="3" t="str">
        <f>O94</f>
        <v>大谷ブルーウインズ</v>
      </c>
    </row>
    <row r="94" spans="1:18" ht="15" customHeight="1">
      <c r="A94" s="60" t="s">
        <v>657</v>
      </c>
      <c r="B94" s="83" t="s">
        <v>419</v>
      </c>
      <c r="C94" s="236" t="s">
        <v>108</v>
      </c>
      <c r="D94" s="68">
        <v>0.611111111111111</v>
      </c>
      <c r="E94" s="238" t="s">
        <v>529</v>
      </c>
      <c r="F94" s="241" t="str">
        <f>IF(Q41&gt;R41,Q37,IF(Q41&lt;R41,R37,""))</f>
        <v>館ジャングルー</v>
      </c>
      <c r="G94" s="9" t="s">
        <v>171</v>
      </c>
      <c r="H94" s="59">
        <v>9</v>
      </c>
      <c r="I94" s="71" t="s">
        <v>172</v>
      </c>
      <c r="J94" s="71" t="s">
        <v>74</v>
      </c>
      <c r="K94" s="71" t="s">
        <v>171</v>
      </c>
      <c r="L94" s="59">
        <v>6</v>
      </c>
      <c r="M94" s="72" t="s">
        <v>172</v>
      </c>
      <c r="N94" s="238" t="s">
        <v>530</v>
      </c>
      <c r="O94" s="233" t="str">
        <f>IF(Q92&gt;R92,Q88,IF(Q92&lt;R92,R88,""))</f>
        <v>大谷ブルーウインズ</v>
      </c>
      <c r="P94" s="84" t="s">
        <v>497</v>
      </c>
      <c r="Q94" s="5" t="str">
        <f>IF(H94&gt;L94,"○","×")</f>
        <v>○</v>
      </c>
      <c r="R94" s="5" t="str">
        <f>IF(H94&lt;L94,"○","×")</f>
        <v>×</v>
      </c>
    </row>
    <row r="95" spans="3:18" ht="15" customHeight="1">
      <c r="C95" s="237"/>
      <c r="D95" s="68">
        <v>0.6180555555555556</v>
      </c>
      <c r="E95" s="239"/>
      <c r="F95" s="242"/>
      <c r="G95" s="9" t="s">
        <v>171</v>
      </c>
      <c r="H95" s="59">
        <v>10</v>
      </c>
      <c r="I95" s="71" t="s">
        <v>172</v>
      </c>
      <c r="J95" s="71" t="s">
        <v>74</v>
      </c>
      <c r="K95" s="71" t="s">
        <v>171</v>
      </c>
      <c r="L95" s="59">
        <v>9</v>
      </c>
      <c r="M95" s="72" t="s">
        <v>172</v>
      </c>
      <c r="N95" s="239"/>
      <c r="O95" s="234"/>
      <c r="Q95" s="5" t="str">
        <f>IF(H95&gt;L95,"○","×")</f>
        <v>○</v>
      </c>
      <c r="R95" s="5" t="str">
        <f>IF(H95&lt;L95,"○","×")</f>
        <v>×</v>
      </c>
    </row>
    <row r="96" spans="3:18" ht="15" customHeight="1">
      <c r="C96" s="213"/>
      <c r="D96" s="68">
        <v>0.625</v>
      </c>
      <c r="E96" s="240"/>
      <c r="F96" s="243"/>
      <c r="G96" s="9" t="s">
        <v>171</v>
      </c>
      <c r="H96" s="59"/>
      <c r="I96" s="71" t="s">
        <v>172</v>
      </c>
      <c r="J96" s="71" t="s">
        <v>74</v>
      </c>
      <c r="K96" s="71" t="s">
        <v>171</v>
      </c>
      <c r="L96" s="59"/>
      <c r="M96" s="72" t="s">
        <v>172</v>
      </c>
      <c r="N96" s="240"/>
      <c r="O96" s="235"/>
      <c r="Q96" s="5" t="str">
        <f>IF(H96&gt;L96,"○","×")</f>
        <v>×</v>
      </c>
      <c r="R96" s="5" t="str">
        <f>IF(H96&lt;L96,"○","×")</f>
        <v>×</v>
      </c>
    </row>
    <row r="97" spans="3:18" ht="15" customHeight="1">
      <c r="C97" s="63"/>
      <c r="D97" s="68"/>
      <c r="E97" s="45"/>
      <c r="F97" s="95"/>
      <c r="G97" s="9" t="s">
        <v>171</v>
      </c>
      <c r="H97" s="71"/>
      <c r="I97" s="71" t="s">
        <v>172</v>
      </c>
      <c r="J97" s="71" t="s">
        <v>74</v>
      </c>
      <c r="K97" s="71" t="s">
        <v>171</v>
      </c>
      <c r="L97" s="71"/>
      <c r="M97" s="72" t="s">
        <v>172</v>
      </c>
      <c r="N97" s="45"/>
      <c r="O97" s="90"/>
      <c r="Q97" s="3">
        <f>COUNTIF(Q94:Q96,"○")</f>
        <v>2</v>
      </c>
      <c r="R97" s="3">
        <f>COUNTIF(R94:R96,"○")</f>
        <v>0</v>
      </c>
    </row>
    <row r="98" spans="3:15" ht="15" customHeight="1">
      <c r="C98" s="63"/>
      <c r="D98" s="68"/>
      <c r="E98" s="45"/>
      <c r="F98" s="95"/>
      <c r="G98" s="9" t="s">
        <v>171</v>
      </c>
      <c r="H98" s="71"/>
      <c r="I98" s="71" t="s">
        <v>172</v>
      </c>
      <c r="J98" s="71" t="s">
        <v>74</v>
      </c>
      <c r="K98" s="71" t="s">
        <v>171</v>
      </c>
      <c r="L98" s="71"/>
      <c r="M98" s="72" t="s">
        <v>172</v>
      </c>
      <c r="N98" s="45"/>
      <c r="O98" s="90"/>
    </row>
    <row r="99" spans="3:15" ht="15" customHeight="1">
      <c r="C99" s="63"/>
      <c r="D99" s="68"/>
      <c r="E99" s="45"/>
      <c r="F99" s="95"/>
      <c r="G99" s="9" t="s">
        <v>171</v>
      </c>
      <c r="H99" s="71"/>
      <c r="I99" s="71" t="s">
        <v>172</v>
      </c>
      <c r="J99" s="71" t="s">
        <v>74</v>
      </c>
      <c r="K99" s="71" t="s">
        <v>171</v>
      </c>
      <c r="L99" s="71"/>
      <c r="M99" s="72" t="s">
        <v>172</v>
      </c>
      <c r="N99" s="45"/>
      <c r="O99" s="90"/>
    </row>
    <row r="100" spans="3:15" ht="15" customHeight="1">
      <c r="C100" s="63"/>
      <c r="D100" s="68"/>
      <c r="E100" s="45"/>
      <c r="F100" s="95"/>
      <c r="G100" s="9" t="s">
        <v>171</v>
      </c>
      <c r="H100" s="71"/>
      <c r="I100" s="71" t="s">
        <v>172</v>
      </c>
      <c r="J100" s="71" t="s">
        <v>74</v>
      </c>
      <c r="K100" s="71" t="s">
        <v>171</v>
      </c>
      <c r="L100" s="71"/>
      <c r="M100" s="72" t="s">
        <v>172</v>
      </c>
      <c r="N100" s="45"/>
      <c r="O100" s="90"/>
    </row>
    <row r="101" spans="3:15" ht="15" customHeight="1">
      <c r="C101" s="63"/>
      <c r="D101" s="68"/>
      <c r="E101" s="45"/>
      <c r="F101" s="95"/>
      <c r="G101" s="9" t="s">
        <v>171</v>
      </c>
      <c r="H101" s="71"/>
      <c r="I101" s="71" t="s">
        <v>172</v>
      </c>
      <c r="J101" s="71" t="s">
        <v>74</v>
      </c>
      <c r="K101" s="71" t="s">
        <v>171</v>
      </c>
      <c r="L101" s="71"/>
      <c r="M101" s="72" t="s">
        <v>172</v>
      </c>
      <c r="N101" s="45"/>
      <c r="O101" s="90"/>
    </row>
    <row r="102" spans="3:15" ht="15" customHeight="1" thickBot="1">
      <c r="C102" s="63"/>
      <c r="D102" s="68"/>
      <c r="E102" s="10"/>
      <c r="F102" s="101"/>
      <c r="G102" s="9" t="s">
        <v>171</v>
      </c>
      <c r="H102" s="71"/>
      <c r="I102" s="71" t="s">
        <v>172</v>
      </c>
      <c r="J102" s="71" t="s">
        <v>74</v>
      </c>
      <c r="K102" s="71" t="s">
        <v>171</v>
      </c>
      <c r="L102" s="71"/>
      <c r="M102" s="72" t="s">
        <v>172</v>
      </c>
      <c r="N102" s="10"/>
      <c r="O102" s="102"/>
    </row>
    <row r="103" spans="3:15" ht="15" customHeight="1" thickBot="1">
      <c r="C103" s="202" t="s">
        <v>77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4"/>
    </row>
    <row r="104" ht="13.5">
      <c r="C104" s="3"/>
    </row>
    <row r="105" ht="15" customHeight="1"/>
    <row r="106" spans="3:15" ht="15" customHeight="1" thickBot="1">
      <c r="C106" s="208" t="s">
        <v>76</v>
      </c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</row>
    <row r="107" spans="3:15" ht="15" customHeight="1">
      <c r="C107" s="62"/>
      <c r="D107" s="224" t="s">
        <v>27</v>
      </c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6"/>
    </row>
    <row r="108" spans="3:15" ht="15" customHeight="1">
      <c r="C108" s="63"/>
      <c r="D108" s="227" t="s">
        <v>28</v>
      </c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9"/>
    </row>
    <row r="109" spans="3:15" ht="15" customHeight="1">
      <c r="C109" s="63"/>
      <c r="D109" s="227" t="s">
        <v>29</v>
      </c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9"/>
    </row>
    <row r="110" spans="3:15" ht="21.75" customHeight="1">
      <c r="C110" s="236" t="s">
        <v>30</v>
      </c>
      <c r="D110" s="193" t="s">
        <v>141</v>
      </c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215"/>
    </row>
    <row r="111" spans="3:15" ht="21.75" customHeight="1">
      <c r="C111" s="237"/>
      <c r="D111" s="216" t="s">
        <v>71</v>
      </c>
      <c r="E111" s="193" t="s">
        <v>72</v>
      </c>
      <c r="F111" s="194"/>
      <c r="G111" s="194"/>
      <c r="H111" s="194"/>
      <c r="I111" s="194"/>
      <c r="J111" s="194"/>
      <c r="K111" s="194"/>
      <c r="L111" s="194"/>
      <c r="M111" s="194"/>
      <c r="N111" s="194"/>
      <c r="O111" s="215"/>
    </row>
    <row r="112" spans="3:15" ht="27">
      <c r="C112" s="213"/>
      <c r="D112" s="217"/>
      <c r="E112" s="85" t="s">
        <v>641</v>
      </c>
      <c r="F112" s="66" t="s">
        <v>25</v>
      </c>
      <c r="G112" s="193" t="s">
        <v>73</v>
      </c>
      <c r="H112" s="194"/>
      <c r="I112" s="194"/>
      <c r="J112" s="194"/>
      <c r="K112" s="194"/>
      <c r="L112" s="194"/>
      <c r="M112" s="170"/>
      <c r="N112" s="85" t="s">
        <v>641</v>
      </c>
      <c r="O112" s="67" t="s">
        <v>25</v>
      </c>
    </row>
    <row r="113" spans="1:15" ht="15" customHeight="1">
      <c r="A113" s="60" t="s">
        <v>379</v>
      </c>
      <c r="B113" s="83" t="s">
        <v>420</v>
      </c>
      <c r="C113" s="63" t="s">
        <v>83</v>
      </c>
      <c r="D113" s="68">
        <v>0.375</v>
      </c>
      <c r="E113" s="45">
        <v>23</v>
      </c>
      <c r="F113" s="87" t="str">
        <f>VLOOKUP(E113,'参加チーム名'!$B$5:$C$50,2,0)&amp;""</f>
        <v>荒町朝練ファイターズA</v>
      </c>
      <c r="G113" s="9" t="s">
        <v>681</v>
      </c>
      <c r="H113" s="59">
        <v>4</v>
      </c>
      <c r="I113" s="71" t="s">
        <v>682</v>
      </c>
      <c r="J113" s="71" t="s">
        <v>680</v>
      </c>
      <c r="K113" s="71" t="s">
        <v>681</v>
      </c>
      <c r="L113" s="59">
        <v>11</v>
      </c>
      <c r="M113" s="72" t="s">
        <v>682</v>
      </c>
      <c r="N113" s="45">
        <v>25</v>
      </c>
      <c r="O113" s="90" t="str">
        <f>VLOOKUP(N113,'参加チーム名'!$B$5:$C$50,2,0)&amp;""</f>
        <v>原小ファイターズ</v>
      </c>
    </row>
    <row r="114" spans="1:15" ht="15" customHeight="1">
      <c r="A114" s="60" t="s">
        <v>380</v>
      </c>
      <c r="B114" s="83" t="s">
        <v>420</v>
      </c>
      <c r="C114" s="63" t="s">
        <v>84</v>
      </c>
      <c r="D114" s="68">
        <v>0.38125</v>
      </c>
      <c r="E114" s="45">
        <v>24</v>
      </c>
      <c r="F114" s="87" t="str">
        <f>VLOOKUP(E114,'参加チーム名'!$B$5:$C$50,2,0)&amp;""</f>
        <v>SPファイヤードラゴンズ</v>
      </c>
      <c r="G114" s="9" t="s">
        <v>681</v>
      </c>
      <c r="H114" s="59">
        <v>8</v>
      </c>
      <c r="I114" s="71" t="s">
        <v>682</v>
      </c>
      <c r="J114" s="71" t="s">
        <v>680</v>
      </c>
      <c r="K114" s="71" t="s">
        <v>681</v>
      </c>
      <c r="L114" s="59">
        <v>8</v>
      </c>
      <c r="M114" s="72" t="s">
        <v>682</v>
      </c>
      <c r="N114" s="45">
        <v>26</v>
      </c>
      <c r="O114" s="90" t="str">
        <f>VLOOKUP(N114,'参加チーム名'!$B$5:$C$50,2,0)&amp;""</f>
        <v>須賀川ゴジラキッズ</v>
      </c>
    </row>
    <row r="115" spans="1:15" ht="15" customHeight="1">
      <c r="A115" s="60" t="s">
        <v>381</v>
      </c>
      <c r="B115" s="83" t="s">
        <v>420</v>
      </c>
      <c r="C115" s="63" t="s">
        <v>85</v>
      </c>
      <c r="D115" s="68">
        <v>0.3875</v>
      </c>
      <c r="E115" s="45">
        <v>21</v>
      </c>
      <c r="F115" s="87" t="str">
        <f>VLOOKUP(E115,'参加チーム名'!$B$5:$C$50,2,0)&amp;""</f>
        <v>チームからあげ君！</v>
      </c>
      <c r="G115" s="9" t="s">
        <v>681</v>
      </c>
      <c r="H115" s="59">
        <v>4</v>
      </c>
      <c r="I115" s="71" t="s">
        <v>682</v>
      </c>
      <c r="J115" s="71" t="s">
        <v>680</v>
      </c>
      <c r="K115" s="71" t="s">
        <v>681</v>
      </c>
      <c r="L115" s="59">
        <v>8</v>
      </c>
      <c r="M115" s="72" t="s">
        <v>682</v>
      </c>
      <c r="N115" s="45">
        <v>27</v>
      </c>
      <c r="O115" s="90" t="str">
        <f>VLOOKUP(N115,'参加チーム名'!$B$5:$C$50,2,0)&amp;""</f>
        <v>栗生ファイターズ</v>
      </c>
    </row>
    <row r="116" spans="1:15" ht="15" customHeight="1">
      <c r="A116" s="60" t="s">
        <v>382</v>
      </c>
      <c r="B116" s="83" t="s">
        <v>420</v>
      </c>
      <c r="C116" s="63" t="s">
        <v>86</v>
      </c>
      <c r="D116" s="68">
        <v>0.39375</v>
      </c>
      <c r="E116" s="45">
        <v>22</v>
      </c>
      <c r="F116" s="87" t="str">
        <f>VLOOKUP(E116,'参加チーム名'!$B$5:$C$50,2,0)&amp;""</f>
        <v>五本松ドッジハンターズA</v>
      </c>
      <c r="G116" s="9" t="s">
        <v>681</v>
      </c>
      <c r="H116" s="59">
        <v>10</v>
      </c>
      <c r="I116" s="71" t="s">
        <v>682</v>
      </c>
      <c r="J116" s="71" t="s">
        <v>680</v>
      </c>
      <c r="K116" s="71" t="s">
        <v>681</v>
      </c>
      <c r="L116" s="59">
        <v>8</v>
      </c>
      <c r="M116" s="72" t="s">
        <v>682</v>
      </c>
      <c r="N116" s="45">
        <v>28</v>
      </c>
      <c r="O116" s="90" t="str">
        <f>VLOOKUP(N116,'参加チーム名'!$B$5:$C$50,2,0)&amp;""</f>
        <v>三の丸フレンドリーキッズ</v>
      </c>
    </row>
    <row r="117" spans="1:15" ht="15" customHeight="1">
      <c r="A117" s="60" t="s">
        <v>383</v>
      </c>
      <c r="B117" s="83" t="s">
        <v>420</v>
      </c>
      <c r="C117" s="63" t="s">
        <v>87</v>
      </c>
      <c r="D117" s="68">
        <v>0.4</v>
      </c>
      <c r="E117" s="45">
        <v>24</v>
      </c>
      <c r="F117" s="87" t="str">
        <f>VLOOKUP(E117,'参加チーム名'!$B$5:$C$50,2,0)&amp;""</f>
        <v>SPファイヤードラゴンズ</v>
      </c>
      <c r="G117" s="9" t="s">
        <v>681</v>
      </c>
      <c r="H117" s="59">
        <v>5</v>
      </c>
      <c r="I117" s="71" t="s">
        <v>682</v>
      </c>
      <c r="J117" s="71" t="s">
        <v>680</v>
      </c>
      <c r="K117" s="71" t="s">
        <v>681</v>
      </c>
      <c r="L117" s="59">
        <v>9</v>
      </c>
      <c r="M117" s="72" t="s">
        <v>682</v>
      </c>
      <c r="N117" s="45">
        <v>25</v>
      </c>
      <c r="O117" s="90" t="str">
        <f>VLOOKUP(N117,'参加チーム名'!$B$5:$C$50,2,0)&amp;""</f>
        <v>原小ファイターズ</v>
      </c>
    </row>
    <row r="118" spans="1:15" ht="15" customHeight="1">
      <c r="A118" s="60" t="s">
        <v>384</v>
      </c>
      <c r="B118" s="83" t="s">
        <v>420</v>
      </c>
      <c r="C118" s="63" t="s">
        <v>88</v>
      </c>
      <c r="D118" s="68">
        <v>0.40625</v>
      </c>
      <c r="E118" s="45">
        <v>21</v>
      </c>
      <c r="F118" s="87" t="str">
        <f>VLOOKUP(E118,'参加チーム名'!$B$5:$C$50,2,0)&amp;""</f>
        <v>チームからあげ君！</v>
      </c>
      <c r="G118" s="9" t="s">
        <v>681</v>
      </c>
      <c r="H118" s="59">
        <v>5</v>
      </c>
      <c r="I118" s="71" t="s">
        <v>682</v>
      </c>
      <c r="J118" s="71" t="s">
        <v>680</v>
      </c>
      <c r="K118" s="71" t="s">
        <v>681</v>
      </c>
      <c r="L118" s="59">
        <v>9</v>
      </c>
      <c r="M118" s="72" t="s">
        <v>682</v>
      </c>
      <c r="N118" s="45">
        <v>26</v>
      </c>
      <c r="O118" s="90" t="str">
        <f>VLOOKUP(N118,'参加チーム名'!$B$5:$C$50,2,0)&amp;""</f>
        <v>須賀川ゴジラキッズ</v>
      </c>
    </row>
    <row r="119" spans="1:15" ht="15" customHeight="1">
      <c r="A119" s="60" t="s">
        <v>385</v>
      </c>
      <c r="B119" s="83" t="s">
        <v>420</v>
      </c>
      <c r="C119" s="63" t="s">
        <v>89</v>
      </c>
      <c r="D119" s="68">
        <v>0.4125</v>
      </c>
      <c r="E119" s="45">
        <v>22</v>
      </c>
      <c r="F119" s="87" t="str">
        <f>VLOOKUP(E119,'参加チーム名'!$B$5:$C$50,2,0)&amp;""</f>
        <v>五本松ドッジハンターズA</v>
      </c>
      <c r="G119" s="9" t="s">
        <v>681</v>
      </c>
      <c r="H119" s="59">
        <v>6</v>
      </c>
      <c r="I119" s="71" t="s">
        <v>682</v>
      </c>
      <c r="J119" s="71" t="s">
        <v>680</v>
      </c>
      <c r="K119" s="71" t="s">
        <v>681</v>
      </c>
      <c r="L119" s="59">
        <v>8</v>
      </c>
      <c r="M119" s="72" t="s">
        <v>682</v>
      </c>
      <c r="N119" s="45">
        <v>27</v>
      </c>
      <c r="O119" s="90" t="str">
        <f>VLOOKUP(N119,'参加チーム名'!$B$5:$C$50,2,0)&amp;""</f>
        <v>栗生ファイターズ</v>
      </c>
    </row>
    <row r="120" spans="1:15" ht="15" customHeight="1">
      <c r="A120" s="60" t="s">
        <v>386</v>
      </c>
      <c r="B120" s="83" t="s">
        <v>420</v>
      </c>
      <c r="C120" s="63" t="s">
        <v>90</v>
      </c>
      <c r="D120" s="68">
        <v>0.41875</v>
      </c>
      <c r="E120" s="45">
        <v>23</v>
      </c>
      <c r="F120" s="87" t="str">
        <f>VLOOKUP(E120,'参加チーム名'!$B$5:$C$50,2,0)&amp;""</f>
        <v>荒町朝練ファイターズA</v>
      </c>
      <c r="G120" s="9" t="s">
        <v>681</v>
      </c>
      <c r="H120" s="59">
        <v>4</v>
      </c>
      <c r="I120" s="71" t="s">
        <v>682</v>
      </c>
      <c r="J120" s="71" t="s">
        <v>680</v>
      </c>
      <c r="K120" s="71" t="s">
        <v>681</v>
      </c>
      <c r="L120" s="59">
        <v>11</v>
      </c>
      <c r="M120" s="72" t="s">
        <v>682</v>
      </c>
      <c r="N120" s="45">
        <v>28</v>
      </c>
      <c r="O120" s="90" t="str">
        <f>VLOOKUP(N120,'参加チーム名'!$B$5:$C$50,2,0)&amp;""</f>
        <v>三の丸フレンドリーキッズ</v>
      </c>
    </row>
    <row r="121" spans="1:15" ht="15" customHeight="1">
      <c r="A121" s="60" t="s">
        <v>387</v>
      </c>
      <c r="B121" s="83" t="s">
        <v>420</v>
      </c>
      <c r="C121" s="63" t="s">
        <v>91</v>
      </c>
      <c r="D121" s="68">
        <v>0.425</v>
      </c>
      <c r="E121" s="45">
        <v>17</v>
      </c>
      <c r="F121" s="87" t="str">
        <f>VLOOKUP(E121,'参加チーム名'!$B$5:$C$50,2,0)&amp;""</f>
        <v>松陵ヤンキーズ</v>
      </c>
      <c r="G121" s="9" t="s">
        <v>681</v>
      </c>
      <c r="H121" s="59">
        <v>10</v>
      </c>
      <c r="I121" s="71" t="s">
        <v>682</v>
      </c>
      <c r="J121" s="71" t="s">
        <v>680</v>
      </c>
      <c r="K121" s="71" t="s">
        <v>681</v>
      </c>
      <c r="L121" s="59">
        <v>5</v>
      </c>
      <c r="M121" s="72" t="s">
        <v>682</v>
      </c>
      <c r="N121" s="45">
        <v>18</v>
      </c>
      <c r="O121" s="90" t="str">
        <f>VLOOKUP(N121,'参加チーム名'!$B$5:$C$50,2,0)&amp;""</f>
        <v>いいたて草野ガッツ</v>
      </c>
    </row>
    <row r="122" spans="1:15" ht="15" customHeight="1">
      <c r="A122" s="60" t="s">
        <v>388</v>
      </c>
      <c r="B122" s="83" t="s">
        <v>420</v>
      </c>
      <c r="C122" s="63" t="s">
        <v>92</v>
      </c>
      <c r="D122" s="68">
        <v>0.43125</v>
      </c>
      <c r="E122" s="45">
        <v>21</v>
      </c>
      <c r="F122" s="87" t="str">
        <f>VLOOKUP(E122,'参加チーム名'!$B$5:$C$50,2,0)&amp;""</f>
        <v>チームからあげ君！</v>
      </c>
      <c r="G122" s="9" t="s">
        <v>681</v>
      </c>
      <c r="H122" s="59">
        <v>6</v>
      </c>
      <c r="I122" s="71" t="s">
        <v>682</v>
      </c>
      <c r="J122" s="71" t="s">
        <v>680</v>
      </c>
      <c r="K122" s="71" t="s">
        <v>681</v>
      </c>
      <c r="L122" s="59">
        <v>6</v>
      </c>
      <c r="M122" s="72" t="s">
        <v>682</v>
      </c>
      <c r="N122" s="45">
        <v>22</v>
      </c>
      <c r="O122" s="90" t="str">
        <f>VLOOKUP(N122,'参加チーム名'!$B$5:$C$50,2,0)&amp;""</f>
        <v>五本松ドッジハンターズA</v>
      </c>
    </row>
    <row r="123" spans="3:15" ht="15" customHeight="1">
      <c r="C123" s="198" t="s">
        <v>82</v>
      </c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2"/>
    </row>
    <row r="124" spans="1:15" ht="15" customHeight="1">
      <c r="A124" s="60" t="s">
        <v>389</v>
      </c>
      <c r="B124" s="83" t="s">
        <v>420</v>
      </c>
      <c r="C124" s="63" t="s">
        <v>93</v>
      </c>
      <c r="D124" s="68">
        <v>0.4444444444444444</v>
      </c>
      <c r="E124" s="45">
        <v>19</v>
      </c>
      <c r="F124" s="87" t="str">
        <f>VLOOKUP(E124,'参加チーム名'!$B$5:$C$50,2,0)&amp;""</f>
        <v>本宮ブラックシャークス</v>
      </c>
      <c r="G124" s="9" t="s">
        <v>681</v>
      </c>
      <c r="H124" s="59">
        <v>1</v>
      </c>
      <c r="I124" s="71" t="s">
        <v>682</v>
      </c>
      <c r="J124" s="71" t="s">
        <v>680</v>
      </c>
      <c r="K124" s="71" t="s">
        <v>681</v>
      </c>
      <c r="L124" s="59">
        <v>10</v>
      </c>
      <c r="M124" s="72" t="s">
        <v>682</v>
      </c>
      <c r="N124" s="45">
        <v>20</v>
      </c>
      <c r="O124" s="90" t="str">
        <f>VLOOKUP(N124,'参加チーム名'!$B$5:$C$50,2,0)&amp;""</f>
        <v>アルバルクキッズ</v>
      </c>
    </row>
    <row r="125" spans="1:15" ht="15" customHeight="1">
      <c r="A125" s="60" t="s">
        <v>390</v>
      </c>
      <c r="B125" s="83" t="s">
        <v>420</v>
      </c>
      <c r="C125" s="63" t="s">
        <v>94</v>
      </c>
      <c r="D125" s="68">
        <v>0.45069444444444445</v>
      </c>
      <c r="E125" s="45">
        <v>23</v>
      </c>
      <c r="F125" s="87" t="str">
        <f>VLOOKUP(E125,'参加チーム名'!$B$5:$C$50,2,0)&amp;""</f>
        <v>荒町朝練ファイターズA</v>
      </c>
      <c r="G125" s="9" t="s">
        <v>681</v>
      </c>
      <c r="H125" s="59">
        <v>6</v>
      </c>
      <c r="I125" s="71" t="s">
        <v>682</v>
      </c>
      <c r="J125" s="71" t="s">
        <v>680</v>
      </c>
      <c r="K125" s="71" t="s">
        <v>681</v>
      </c>
      <c r="L125" s="59">
        <v>8</v>
      </c>
      <c r="M125" s="72" t="s">
        <v>682</v>
      </c>
      <c r="N125" s="45">
        <v>24</v>
      </c>
      <c r="O125" s="90" t="str">
        <f>VLOOKUP(N125,'参加チーム名'!$B$5:$C$50,2,0)&amp;""</f>
        <v>SPファイヤードラゴンズ</v>
      </c>
    </row>
    <row r="126" spans="1:15" ht="15" customHeight="1">
      <c r="A126" s="60" t="s">
        <v>391</v>
      </c>
      <c r="B126" s="83" t="s">
        <v>420</v>
      </c>
      <c r="C126" s="63" t="s">
        <v>95</v>
      </c>
      <c r="D126" s="68">
        <v>0.456944444444445</v>
      </c>
      <c r="E126" s="79">
        <v>17</v>
      </c>
      <c r="F126" s="87" t="str">
        <f>VLOOKUP(E126,'参加チーム名'!$B$5:$C$50,2,0)&amp;""</f>
        <v>松陵ヤンキーズ</v>
      </c>
      <c r="G126" s="9" t="s">
        <v>681</v>
      </c>
      <c r="H126" s="59">
        <v>7</v>
      </c>
      <c r="I126" s="71" t="s">
        <v>682</v>
      </c>
      <c r="J126" s="71" t="s">
        <v>680</v>
      </c>
      <c r="K126" s="71" t="s">
        <v>681</v>
      </c>
      <c r="L126" s="59">
        <v>6</v>
      </c>
      <c r="M126" s="72" t="s">
        <v>682</v>
      </c>
      <c r="N126" s="79">
        <v>19</v>
      </c>
      <c r="O126" s="90" t="str">
        <f>VLOOKUP(N126,'参加チーム名'!$B$5:$C$50,2,0)&amp;""</f>
        <v>本宮ブラックシャークス</v>
      </c>
    </row>
    <row r="127" spans="1:15" ht="15" customHeight="1">
      <c r="A127" s="60" t="s">
        <v>392</v>
      </c>
      <c r="B127" s="83" t="s">
        <v>420</v>
      </c>
      <c r="C127" s="63" t="s">
        <v>96</v>
      </c>
      <c r="D127" s="68">
        <v>0.463194444444445</v>
      </c>
      <c r="E127" s="45">
        <v>21</v>
      </c>
      <c r="F127" s="87" t="str">
        <f>VLOOKUP(E127,'参加チーム名'!$B$5:$C$50,2,0)&amp;""</f>
        <v>チームからあげ君！</v>
      </c>
      <c r="G127" s="9" t="s">
        <v>681</v>
      </c>
      <c r="H127" s="59">
        <v>8</v>
      </c>
      <c r="I127" s="71" t="s">
        <v>682</v>
      </c>
      <c r="J127" s="71" t="s">
        <v>680</v>
      </c>
      <c r="K127" s="71" t="s">
        <v>681</v>
      </c>
      <c r="L127" s="59">
        <v>0</v>
      </c>
      <c r="M127" s="72" t="s">
        <v>682</v>
      </c>
      <c r="N127" s="45">
        <v>23</v>
      </c>
      <c r="O127" s="90" t="str">
        <f>VLOOKUP(N127,'参加チーム名'!$B$5:$C$50,2,0)&amp;""</f>
        <v>荒町朝練ファイターズA</v>
      </c>
    </row>
    <row r="128" spans="1:15" ht="15" customHeight="1">
      <c r="A128" s="60" t="s">
        <v>393</v>
      </c>
      <c r="B128" s="83" t="s">
        <v>420</v>
      </c>
      <c r="C128" s="63" t="s">
        <v>97</v>
      </c>
      <c r="D128" s="68">
        <v>0.469444444444444</v>
      </c>
      <c r="E128" s="45">
        <v>18</v>
      </c>
      <c r="F128" s="87" t="str">
        <f>VLOOKUP(E128,'参加チーム名'!$B$5:$C$50,2,0)&amp;""</f>
        <v>いいたて草野ガッツ</v>
      </c>
      <c r="G128" s="9" t="s">
        <v>681</v>
      </c>
      <c r="H128" s="59">
        <v>8</v>
      </c>
      <c r="I128" s="71" t="s">
        <v>682</v>
      </c>
      <c r="J128" s="71" t="s">
        <v>680</v>
      </c>
      <c r="K128" s="71" t="s">
        <v>681</v>
      </c>
      <c r="L128" s="59">
        <v>8</v>
      </c>
      <c r="M128" s="72" t="s">
        <v>682</v>
      </c>
      <c r="N128" s="45">
        <v>20</v>
      </c>
      <c r="O128" s="90" t="str">
        <f>VLOOKUP(N128,'参加チーム名'!$B$5:$C$50,2,0)&amp;""</f>
        <v>アルバルクキッズ</v>
      </c>
    </row>
    <row r="129" spans="1:15" ht="15" customHeight="1">
      <c r="A129" s="60" t="s">
        <v>394</v>
      </c>
      <c r="B129" s="83" t="s">
        <v>420</v>
      </c>
      <c r="C129" s="63" t="s">
        <v>98</v>
      </c>
      <c r="D129" s="68">
        <v>0.475694444444445</v>
      </c>
      <c r="E129" s="45">
        <v>22</v>
      </c>
      <c r="F129" s="87" t="str">
        <f>VLOOKUP(E129,'参加チーム名'!$B$5:$C$50,2,0)&amp;""</f>
        <v>五本松ドッジハンターズA</v>
      </c>
      <c r="G129" s="9" t="s">
        <v>681</v>
      </c>
      <c r="H129" s="59">
        <v>11</v>
      </c>
      <c r="I129" s="71" t="s">
        <v>682</v>
      </c>
      <c r="J129" s="71" t="s">
        <v>680</v>
      </c>
      <c r="K129" s="71" t="s">
        <v>681</v>
      </c>
      <c r="L129" s="59">
        <v>5</v>
      </c>
      <c r="M129" s="72" t="s">
        <v>682</v>
      </c>
      <c r="N129" s="45">
        <v>24</v>
      </c>
      <c r="O129" s="90" t="str">
        <f>VLOOKUP(N129,'参加チーム名'!$B$5:$C$50,2,0)&amp;""</f>
        <v>SPファイヤードラゴンズ</v>
      </c>
    </row>
    <row r="130" spans="1:15" ht="15" customHeight="1">
      <c r="A130" s="60" t="s">
        <v>395</v>
      </c>
      <c r="B130" s="83" t="s">
        <v>420</v>
      </c>
      <c r="C130" s="63" t="s">
        <v>99</v>
      </c>
      <c r="D130" s="68">
        <v>0.481944444444445</v>
      </c>
      <c r="E130" s="45">
        <v>17</v>
      </c>
      <c r="F130" s="87" t="str">
        <f>VLOOKUP(E130,'参加チーム名'!$B$5:$C$50,2,0)&amp;""</f>
        <v>松陵ヤンキーズ</v>
      </c>
      <c r="G130" s="9" t="s">
        <v>681</v>
      </c>
      <c r="H130" s="59">
        <v>8</v>
      </c>
      <c r="I130" s="71" t="s">
        <v>682</v>
      </c>
      <c r="J130" s="71" t="s">
        <v>680</v>
      </c>
      <c r="K130" s="71" t="s">
        <v>681</v>
      </c>
      <c r="L130" s="59">
        <v>8</v>
      </c>
      <c r="M130" s="72" t="s">
        <v>682</v>
      </c>
      <c r="N130" s="45">
        <v>20</v>
      </c>
      <c r="O130" s="90" t="str">
        <f>VLOOKUP(N130,'参加チーム名'!$B$5:$C$50,2,0)&amp;""</f>
        <v>アルバルクキッズ</v>
      </c>
    </row>
    <row r="131" spans="1:15" ht="15" customHeight="1">
      <c r="A131" s="60" t="s">
        <v>396</v>
      </c>
      <c r="B131" s="83" t="s">
        <v>420</v>
      </c>
      <c r="C131" s="63" t="s">
        <v>100</v>
      </c>
      <c r="D131" s="68">
        <v>0.488194444444445</v>
      </c>
      <c r="E131" s="45">
        <v>21</v>
      </c>
      <c r="F131" s="87" t="str">
        <f>VLOOKUP(E131,'参加チーム名'!$B$5:$C$50,2,0)&amp;""</f>
        <v>チームからあげ君！</v>
      </c>
      <c r="G131" s="9" t="s">
        <v>681</v>
      </c>
      <c r="H131" s="59">
        <v>5</v>
      </c>
      <c r="I131" s="71" t="s">
        <v>682</v>
      </c>
      <c r="J131" s="71" t="s">
        <v>680</v>
      </c>
      <c r="K131" s="71" t="s">
        <v>681</v>
      </c>
      <c r="L131" s="59">
        <v>5</v>
      </c>
      <c r="M131" s="72" t="s">
        <v>682</v>
      </c>
      <c r="N131" s="45">
        <v>24</v>
      </c>
      <c r="O131" s="90" t="str">
        <f>VLOOKUP(N131,'参加チーム名'!$B$5:$C$50,2,0)&amp;""</f>
        <v>SPファイヤードラゴンズ</v>
      </c>
    </row>
    <row r="132" spans="1:15" ht="15" customHeight="1">
      <c r="A132" s="60" t="s">
        <v>397</v>
      </c>
      <c r="B132" s="83" t="s">
        <v>420</v>
      </c>
      <c r="C132" s="63" t="s">
        <v>101</v>
      </c>
      <c r="D132" s="68">
        <v>0.494444444444445</v>
      </c>
      <c r="E132" s="45">
        <v>18</v>
      </c>
      <c r="F132" s="87" t="str">
        <f>VLOOKUP(E132,'参加チーム名'!$B$5:$C$50,2,0)&amp;""</f>
        <v>いいたて草野ガッツ</v>
      </c>
      <c r="G132" s="9" t="s">
        <v>681</v>
      </c>
      <c r="H132" s="59">
        <v>4</v>
      </c>
      <c r="I132" s="71" t="s">
        <v>682</v>
      </c>
      <c r="J132" s="71" t="s">
        <v>680</v>
      </c>
      <c r="K132" s="71" t="s">
        <v>681</v>
      </c>
      <c r="L132" s="59">
        <v>11</v>
      </c>
      <c r="M132" s="72" t="s">
        <v>682</v>
      </c>
      <c r="N132" s="45">
        <v>19</v>
      </c>
      <c r="O132" s="90" t="str">
        <f>VLOOKUP(N132,'参加チーム名'!$B$5:$C$50,2,0)&amp;""</f>
        <v>本宮ブラックシャークス</v>
      </c>
    </row>
    <row r="133" spans="1:15" ht="15" customHeight="1">
      <c r="A133" s="60" t="s">
        <v>398</v>
      </c>
      <c r="B133" s="83" t="s">
        <v>420</v>
      </c>
      <c r="C133" s="63" t="s">
        <v>102</v>
      </c>
      <c r="D133" s="68">
        <v>0.500694444444445</v>
      </c>
      <c r="E133" s="45">
        <v>22</v>
      </c>
      <c r="F133" s="87" t="str">
        <f>VLOOKUP(E133,'参加チーム名'!$B$5:$C$50,2,0)&amp;""</f>
        <v>五本松ドッジハンターズA</v>
      </c>
      <c r="G133" s="9" t="s">
        <v>681</v>
      </c>
      <c r="H133" s="59">
        <v>10</v>
      </c>
      <c r="I133" s="71" t="s">
        <v>682</v>
      </c>
      <c r="J133" s="71" t="s">
        <v>680</v>
      </c>
      <c r="K133" s="71" t="s">
        <v>681</v>
      </c>
      <c r="L133" s="59">
        <v>4</v>
      </c>
      <c r="M133" s="72" t="s">
        <v>682</v>
      </c>
      <c r="N133" s="45">
        <v>23</v>
      </c>
      <c r="O133" s="90" t="str">
        <f>VLOOKUP(N133,'参加チーム名'!$B$5:$C$50,2,0)&amp;""</f>
        <v>荒町朝練ファイターズA</v>
      </c>
    </row>
    <row r="134" spans="3:15" ht="15" customHeight="1">
      <c r="C134" s="198" t="s">
        <v>103</v>
      </c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2"/>
    </row>
    <row r="135" spans="1:16" ht="15" customHeight="1">
      <c r="A135" s="60" t="s">
        <v>658</v>
      </c>
      <c r="B135" s="83" t="s">
        <v>420</v>
      </c>
      <c r="C135" s="63" t="s">
        <v>106</v>
      </c>
      <c r="D135" s="68">
        <v>0.5277777777777778</v>
      </c>
      <c r="E135" s="94" t="s">
        <v>520</v>
      </c>
      <c r="F135" s="95" t="str">
        <f>'決勝トーナメント'!B48</f>
        <v>Aoiトップガン</v>
      </c>
      <c r="G135" s="9" t="s">
        <v>171</v>
      </c>
      <c r="H135" s="59">
        <v>7</v>
      </c>
      <c r="I135" s="71" t="s">
        <v>172</v>
      </c>
      <c r="J135" s="71" t="s">
        <v>74</v>
      </c>
      <c r="K135" s="71" t="s">
        <v>171</v>
      </c>
      <c r="L135" s="59">
        <v>6</v>
      </c>
      <c r="M135" s="72" t="s">
        <v>172</v>
      </c>
      <c r="N135" s="94" t="s">
        <v>531</v>
      </c>
      <c r="O135" s="90" t="str">
        <f>'決勝トーナメント'!B52</f>
        <v>大衡ファイターズ</v>
      </c>
      <c r="P135" s="84" t="s">
        <v>608</v>
      </c>
    </row>
    <row r="136" spans="1:16" ht="15" customHeight="1">
      <c r="A136" s="60" t="s">
        <v>659</v>
      </c>
      <c r="B136" s="83" t="s">
        <v>420</v>
      </c>
      <c r="C136" s="63" t="s">
        <v>111</v>
      </c>
      <c r="D136" s="68">
        <v>0.5340277777777778</v>
      </c>
      <c r="E136" s="94" t="s">
        <v>532</v>
      </c>
      <c r="F136" s="95" t="str">
        <f>'決勝トーナメント'!B56</f>
        <v>月見レッドアーマーズ</v>
      </c>
      <c r="G136" s="9" t="s">
        <v>171</v>
      </c>
      <c r="H136" s="59">
        <v>3</v>
      </c>
      <c r="I136" s="71" t="s">
        <v>172</v>
      </c>
      <c r="J136" s="71" t="s">
        <v>74</v>
      </c>
      <c r="K136" s="71" t="s">
        <v>171</v>
      </c>
      <c r="L136" s="59">
        <v>11</v>
      </c>
      <c r="M136" s="72" t="s">
        <v>172</v>
      </c>
      <c r="N136" s="94" t="s">
        <v>533</v>
      </c>
      <c r="O136" s="90" t="str">
        <f>'決勝トーナメント'!B60</f>
        <v>原小ファイターズ</v>
      </c>
      <c r="P136" s="84" t="s">
        <v>609</v>
      </c>
    </row>
    <row r="137" spans="1:16" ht="15" customHeight="1">
      <c r="A137" s="60" t="s">
        <v>660</v>
      </c>
      <c r="B137" s="83" t="s">
        <v>420</v>
      </c>
      <c r="C137" s="63" t="s">
        <v>550</v>
      </c>
      <c r="D137" s="68">
        <v>0.540277777777778</v>
      </c>
      <c r="E137" s="94" t="s">
        <v>574</v>
      </c>
      <c r="F137" s="95" t="str">
        <f>'交流トーナメント'!B33</f>
        <v>永盛ミュートス・キッズ</v>
      </c>
      <c r="G137" s="9" t="s">
        <v>171</v>
      </c>
      <c r="H137" s="59">
        <v>8</v>
      </c>
      <c r="I137" s="71" t="s">
        <v>172</v>
      </c>
      <c r="J137" s="71" t="s">
        <v>74</v>
      </c>
      <c r="K137" s="71" t="s">
        <v>171</v>
      </c>
      <c r="L137" s="59">
        <v>6</v>
      </c>
      <c r="M137" s="72" t="s">
        <v>172</v>
      </c>
      <c r="N137" s="94" t="s">
        <v>575</v>
      </c>
      <c r="O137" s="90" t="str">
        <f>'交流トーナメント'!B37</f>
        <v>浜田フェニックス</v>
      </c>
      <c r="P137" s="84" t="s">
        <v>610</v>
      </c>
    </row>
    <row r="138" spans="1:16" ht="15" customHeight="1">
      <c r="A138" s="60" t="s">
        <v>661</v>
      </c>
      <c r="B138" s="83" t="s">
        <v>420</v>
      </c>
      <c r="C138" s="63" t="s">
        <v>123</v>
      </c>
      <c r="D138" s="68">
        <v>0.546527777777778</v>
      </c>
      <c r="E138" s="94" t="s">
        <v>534</v>
      </c>
      <c r="F138" s="87" t="str">
        <f>'決勝トーナメント'!B44</f>
        <v>岩槻・F・ビクトリー</v>
      </c>
      <c r="G138" s="9" t="s">
        <v>171</v>
      </c>
      <c r="H138" s="59">
        <v>11</v>
      </c>
      <c r="I138" s="71" t="s">
        <v>172</v>
      </c>
      <c r="J138" s="71" t="s">
        <v>74</v>
      </c>
      <c r="K138" s="71" t="s">
        <v>171</v>
      </c>
      <c r="L138" s="59">
        <v>0</v>
      </c>
      <c r="M138" s="72" t="s">
        <v>172</v>
      </c>
      <c r="N138" s="94" t="s">
        <v>535</v>
      </c>
      <c r="O138" s="97" t="str">
        <f>IF(H135&gt;L135,F135,IF(H135&lt;L135,O135,""))</f>
        <v>Aoiトップガン</v>
      </c>
      <c r="P138" s="84" t="s">
        <v>609</v>
      </c>
    </row>
    <row r="139" spans="1:16" ht="15" customHeight="1">
      <c r="A139" s="60" t="s">
        <v>662</v>
      </c>
      <c r="B139" s="83" t="s">
        <v>420</v>
      </c>
      <c r="C139" s="63" t="s">
        <v>551</v>
      </c>
      <c r="D139" s="68">
        <v>0.552777777777778</v>
      </c>
      <c r="E139" s="98" t="s">
        <v>565</v>
      </c>
      <c r="F139" s="99" t="str">
        <f>'交流トーナメント'!B29</f>
        <v>杉小キャイーンブラザーズ</v>
      </c>
      <c r="G139" s="9" t="s">
        <v>171</v>
      </c>
      <c r="H139" s="59">
        <v>7</v>
      </c>
      <c r="I139" s="71" t="s">
        <v>172</v>
      </c>
      <c r="J139" s="71" t="s">
        <v>74</v>
      </c>
      <c r="K139" s="71" t="s">
        <v>171</v>
      </c>
      <c r="L139" s="59">
        <v>9</v>
      </c>
      <c r="M139" s="72" t="s">
        <v>172</v>
      </c>
      <c r="N139" s="98" t="s">
        <v>566</v>
      </c>
      <c r="O139" s="97" t="str">
        <f>IF(H137&gt;L137,F137,IF(H137&lt;L137,O137,""))</f>
        <v>永盛ミュートス・キッズ</v>
      </c>
      <c r="P139" s="84" t="s">
        <v>611</v>
      </c>
    </row>
    <row r="140" spans="1:16" ht="15" customHeight="1">
      <c r="A140" s="60" t="s">
        <v>663</v>
      </c>
      <c r="B140" s="83" t="s">
        <v>420</v>
      </c>
      <c r="C140" s="63" t="s">
        <v>127</v>
      </c>
      <c r="D140" s="68">
        <v>0.559027777777778</v>
      </c>
      <c r="E140" s="94" t="s">
        <v>536</v>
      </c>
      <c r="F140" s="95" t="str">
        <f>IF(H138&gt;L138,F138,IF(H138&lt;L138,O138,""))</f>
        <v>岩槻・F・ビクトリー</v>
      </c>
      <c r="G140" s="9" t="s">
        <v>171</v>
      </c>
      <c r="H140" s="59">
        <v>10</v>
      </c>
      <c r="I140" s="71" t="s">
        <v>172</v>
      </c>
      <c r="J140" s="71" t="s">
        <v>74</v>
      </c>
      <c r="K140" s="71" t="s">
        <v>171</v>
      </c>
      <c r="L140" s="59">
        <v>5</v>
      </c>
      <c r="M140" s="72" t="s">
        <v>172</v>
      </c>
      <c r="N140" s="94" t="s">
        <v>537</v>
      </c>
      <c r="O140" s="97" t="str">
        <f>IF(H136&gt;L136,F136,IF(H136&lt;L136,O136,""))</f>
        <v>原小ファイターズ</v>
      </c>
      <c r="P140" s="84" t="s">
        <v>612</v>
      </c>
    </row>
    <row r="141" spans="3:15" ht="15" customHeight="1">
      <c r="C141" s="198" t="s">
        <v>82</v>
      </c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2"/>
    </row>
    <row r="142" spans="1:16" ht="15" customHeight="1">
      <c r="A142" s="60" t="s">
        <v>664</v>
      </c>
      <c r="B142" s="83" t="s">
        <v>420</v>
      </c>
      <c r="C142" s="63" t="s">
        <v>552</v>
      </c>
      <c r="D142" s="68">
        <v>0.5833333333333334</v>
      </c>
      <c r="E142" s="98" t="s">
        <v>560</v>
      </c>
      <c r="F142" s="95" t="str">
        <f>IF(H35&gt;L35,F35,IF(H35&lt;L35,O35,""))</f>
        <v>台原レイカーズ</v>
      </c>
      <c r="G142" s="9" t="s">
        <v>171</v>
      </c>
      <c r="H142" s="59">
        <v>9</v>
      </c>
      <c r="I142" s="71" t="s">
        <v>172</v>
      </c>
      <c r="J142" s="71" t="s">
        <v>74</v>
      </c>
      <c r="K142" s="71" t="s">
        <v>171</v>
      </c>
      <c r="L142" s="59">
        <v>2</v>
      </c>
      <c r="M142" s="72" t="s">
        <v>172</v>
      </c>
      <c r="N142" s="98" t="s">
        <v>567</v>
      </c>
      <c r="O142" s="90" t="str">
        <f>IF(H87&gt;L87,F87,IF(H87&lt;L87,O87,""))</f>
        <v>松陵ヤンキーズ</v>
      </c>
      <c r="P142" s="84" t="s">
        <v>613</v>
      </c>
    </row>
    <row r="143" spans="1:16" ht="15" customHeight="1">
      <c r="A143" s="60" t="s">
        <v>665</v>
      </c>
      <c r="B143" s="83" t="s">
        <v>420</v>
      </c>
      <c r="C143" s="63" t="s">
        <v>553</v>
      </c>
      <c r="D143" s="68">
        <v>0.5972222222222222</v>
      </c>
      <c r="E143" s="100" t="s">
        <v>676</v>
      </c>
      <c r="F143" s="95" t="str">
        <f>IF(H142&gt;L142,F142,IF(H142&lt;L142,O142,""))</f>
        <v>台原レイカーズ</v>
      </c>
      <c r="G143" s="9" t="s">
        <v>171</v>
      </c>
      <c r="H143" s="59">
        <v>4</v>
      </c>
      <c r="I143" s="71" t="s">
        <v>172</v>
      </c>
      <c r="J143" s="71" t="s">
        <v>74</v>
      </c>
      <c r="K143" s="71" t="s">
        <v>171</v>
      </c>
      <c r="L143" s="59">
        <v>11</v>
      </c>
      <c r="M143" s="72" t="s">
        <v>172</v>
      </c>
      <c r="N143" s="100" t="s">
        <v>677</v>
      </c>
      <c r="O143" s="90" t="str">
        <f>IF(H194&gt;L194,F194,IF(H194&lt;L194,O194,""))</f>
        <v>アルバルクキッズ</v>
      </c>
      <c r="P143" s="84" t="s">
        <v>614</v>
      </c>
    </row>
    <row r="144" spans="3:15" ht="15" customHeight="1">
      <c r="C144" s="63"/>
      <c r="D144" s="68">
        <v>0.6041666666666666</v>
      </c>
      <c r="E144" s="45"/>
      <c r="F144" s="95"/>
      <c r="G144" s="9" t="s">
        <v>171</v>
      </c>
      <c r="H144" s="71"/>
      <c r="I144" s="71" t="s">
        <v>172</v>
      </c>
      <c r="J144" s="71" t="s">
        <v>74</v>
      </c>
      <c r="K144" s="71" t="s">
        <v>171</v>
      </c>
      <c r="L144" s="71"/>
      <c r="M144" s="72" t="s">
        <v>172</v>
      </c>
      <c r="N144" s="45"/>
      <c r="O144" s="90"/>
    </row>
    <row r="145" spans="3:15" ht="15" customHeight="1">
      <c r="C145" s="244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6"/>
    </row>
    <row r="146" spans="3:15" ht="15" customHeight="1">
      <c r="C146" s="103"/>
      <c r="D146" s="68"/>
      <c r="E146" s="45"/>
      <c r="F146" s="95"/>
      <c r="G146" s="9" t="s">
        <v>171</v>
      </c>
      <c r="H146" s="71"/>
      <c r="I146" s="71" t="s">
        <v>172</v>
      </c>
      <c r="J146" s="71" t="s">
        <v>74</v>
      </c>
      <c r="K146" s="71" t="s">
        <v>171</v>
      </c>
      <c r="L146" s="71"/>
      <c r="M146" s="72" t="s">
        <v>172</v>
      </c>
      <c r="N146" s="45"/>
      <c r="O146" s="90"/>
    </row>
    <row r="147" spans="3:15" ht="15" customHeight="1">
      <c r="C147" s="103"/>
      <c r="D147" s="68"/>
      <c r="E147" s="79"/>
      <c r="F147" s="99"/>
      <c r="G147" s="9" t="s">
        <v>171</v>
      </c>
      <c r="H147" s="71"/>
      <c r="I147" s="71" t="s">
        <v>172</v>
      </c>
      <c r="J147" s="71" t="s">
        <v>74</v>
      </c>
      <c r="K147" s="71" t="s">
        <v>171</v>
      </c>
      <c r="L147" s="71"/>
      <c r="M147" s="72" t="s">
        <v>172</v>
      </c>
      <c r="N147" s="79"/>
      <c r="O147" s="97"/>
    </row>
    <row r="148" spans="3:15" ht="15" customHeight="1">
      <c r="C148" s="103"/>
      <c r="D148" s="68"/>
      <c r="E148" s="45"/>
      <c r="F148" s="95"/>
      <c r="G148" s="9" t="s">
        <v>171</v>
      </c>
      <c r="H148" s="71"/>
      <c r="I148" s="71" t="s">
        <v>172</v>
      </c>
      <c r="J148" s="71" t="s">
        <v>74</v>
      </c>
      <c r="K148" s="71" t="s">
        <v>171</v>
      </c>
      <c r="L148" s="71"/>
      <c r="M148" s="72" t="s">
        <v>172</v>
      </c>
      <c r="N148" s="45"/>
      <c r="O148" s="90"/>
    </row>
    <row r="149" spans="3:15" ht="15" customHeight="1">
      <c r="C149" s="63"/>
      <c r="D149" s="68"/>
      <c r="E149" s="45"/>
      <c r="F149" s="95"/>
      <c r="G149" s="9" t="s">
        <v>171</v>
      </c>
      <c r="H149" s="71"/>
      <c r="I149" s="71" t="s">
        <v>172</v>
      </c>
      <c r="J149" s="71" t="s">
        <v>74</v>
      </c>
      <c r="K149" s="71" t="s">
        <v>171</v>
      </c>
      <c r="L149" s="71"/>
      <c r="M149" s="72" t="s">
        <v>172</v>
      </c>
      <c r="N149" s="45"/>
      <c r="O149" s="90"/>
    </row>
    <row r="150" spans="3:15" ht="15" customHeight="1">
      <c r="C150" s="63"/>
      <c r="D150" s="68"/>
      <c r="E150" s="45"/>
      <c r="F150" s="95"/>
      <c r="G150" s="9" t="s">
        <v>171</v>
      </c>
      <c r="H150" s="71"/>
      <c r="I150" s="71" t="s">
        <v>172</v>
      </c>
      <c r="J150" s="71" t="s">
        <v>74</v>
      </c>
      <c r="K150" s="71" t="s">
        <v>171</v>
      </c>
      <c r="L150" s="71"/>
      <c r="M150" s="72" t="s">
        <v>172</v>
      </c>
      <c r="N150" s="45"/>
      <c r="O150" s="90"/>
    </row>
    <row r="151" spans="3:15" ht="15" customHeight="1">
      <c r="C151" s="63"/>
      <c r="D151" s="68"/>
      <c r="E151" s="45"/>
      <c r="F151" s="95"/>
      <c r="G151" s="9" t="s">
        <v>171</v>
      </c>
      <c r="H151" s="71"/>
      <c r="I151" s="71" t="s">
        <v>172</v>
      </c>
      <c r="J151" s="71" t="s">
        <v>74</v>
      </c>
      <c r="K151" s="71" t="s">
        <v>171</v>
      </c>
      <c r="L151" s="71"/>
      <c r="M151" s="72" t="s">
        <v>172</v>
      </c>
      <c r="N151" s="45"/>
      <c r="O151" s="90"/>
    </row>
    <row r="152" spans="3:15" ht="15" customHeight="1">
      <c r="C152" s="63"/>
      <c r="D152" s="68"/>
      <c r="E152" s="45"/>
      <c r="F152" s="95"/>
      <c r="G152" s="9" t="s">
        <v>171</v>
      </c>
      <c r="H152" s="71"/>
      <c r="I152" s="71" t="s">
        <v>172</v>
      </c>
      <c r="J152" s="71" t="s">
        <v>74</v>
      </c>
      <c r="K152" s="71" t="s">
        <v>171</v>
      </c>
      <c r="L152" s="71"/>
      <c r="M152" s="72" t="s">
        <v>172</v>
      </c>
      <c r="N152" s="45"/>
      <c r="O152" s="90"/>
    </row>
    <row r="153" spans="3:15" ht="15" customHeight="1">
      <c r="C153" s="63"/>
      <c r="D153" s="68"/>
      <c r="E153" s="45"/>
      <c r="F153" s="95"/>
      <c r="G153" s="9" t="s">
        <v>171</v>
      </c>
      <c r="H153" s="71"/>
      <c r="I153" s="71" t="s">
        <v>172</v>
      </c>
      <c r="J153" s="71" t="s">
        <v>74</v>
      </c>
      <c r="K153" s="71" t="s">
        <v>171</v>
      </c>
      <c r="L153" s="71"/>
      <c r="M153" s="72" t="s">
        <v>172</v>
      </c>
      <c r="N153" s="45"/>
      <c r="O153" s="90"/>
    </row>
    <row r="154" spans="3:15" ht="15" customHeight="1" thickBot="1">
      <c r="C154" s="63"/>
      <c r="D154" s="68"/>
      <c r="E154" s="10"/>
      <c r="F154" s="101"/>
      <c r="G154" s="9" t="s">
        <v>171</v>
      </c>
      <c r="H154" s="71"/>
      <c r="I154" s="71" t="s">
        <v>172</v>
      </c>
      <c r="J154" s="71" t="s">
        <v>74</v>
      </c>
      <c r="K154" s="71" t="s">
        <v>171</v>
      </c>
      <c r="L154" s="71"/>
      <c r="M154" s="72" t="s">
        <v>172</v>
      </c>
      <c r="N154" s="10"/>
      <c r="O154" s="102"/>
    </row>
    <row r="155" spans="3:15" ht="15" customHeight="1" thickBot="1">
      <c r="C155" s="202" t="s">
        <v>77</v>
      </c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4"/>
    </row>
    <row r="156" ht="15" customHeight="1">
      <c r="C156" s="3"/>
    </row>
    <row r="157" ht="15" customHeight="1"/>
    <row r="158" spans="3:15" ht="15" customHeight="1" thickBot="1">
      <c r="C158" s="206" t="s">
        <v>76</v>
      </c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</row>
    <row r="159" spans="3:15" ht="15" customHeight="1">
      <c r="C159" s="62"/>
      <c r="D159" s="224" t="s">
        <v>27</v>
      </c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6"/>
    </row>
    <row r="160" spans="3:15" ht="15" customHeight="1">
      <c r="C160" s="63"/>
      <c r="D160" s="227" t="s">
        <v>28</v>
      </c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9"/>
    </row>
    <row r="161" spans="3:15" ht="15" customHeight="1">
      <c r="C161" s="63"/>
      <c r="D161" s="227" t="s">
        <v>29</v>
      </c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9"/>
    </row>
    <row r="162" spans="3:15" ht="21.75" customHeight="1">
      <c r="C162" s="236" t="s">
        <v>30</v>
      </c>
      <c r="D162" s="193" t="s">
        <v>142</v>
      </c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215"/>
    </row>
    <row r="163" spans="3:15" ht="21.75" customHeight="1">
      <c r="C163" s="237"/>
      <c r="D163" s="216" t="s">
        <v>71</v>
      </c>
      <c r="E163" s="193" t="s">
        <v>72</v>
      </c>
      <c r="F163" s="194"/>
      <c r="G163" s="194"/>
      <c r="H163" s="194"/>
      <c r="I163" s="194"/>
      <c r="J163" s="194"/>
      <c r="K163" s="194"/>
      <c r="L163" s="194"/>
      <c r="M163" s="194"/>
      <c r="N163" s="194"/>
      <c r="O163" s="215"/>
    </row>
    <row r="164" spans="3:15" ht="27">
      <c r="C164" s="213"/>
      <c r="D164" s="217"/>
      <c r="E164" s="85" t="s">
        <v>641</v>
      </c>
      <c r="F164" s="66" t="s">
        <v>25</v>
      </c>
      <c r="G164" s="193" t="s">
        <v>73</v>
      </c>
      <c r="H164" s="194"/>
      <c r="I164" s="194"/>
      <c r="J164" s="194"/>
      <c r="K164" s="194"/>
      <c r="L164" s="194"/>
      <c r="M164" s="170"/>
      <c r="N164" s="85" t="s">
        <v>641</v>
      </c>
      <c r="O164" s="67" t="s">
        <v>25</v>
      </c>
    </row>
    <row r="165" spans="1:15" ht="15" customHeight="1">
      <c r="A165" s="60" t="s">
        <v>399</v>
      </c>
      <c r="B165" s="83" t="s">
        <v>421</v>
      </c>
      <c r="C165" s="63" t="s">
        <v>83</v>
      </c>
      <c r="D165" s="68">
        <v>0.375</v>
      </c>
      <c r="E165" s="45">
        <v>19</v>
      </c>
      <c r="F165" s="87" t="str">
        <f>VLOOKUP(E165,'参加チーム名'!$B$5:$C$50,2,0)&amp;""</f>
        <v>本宮ブラックシャークス</v>
      </c>
      <c r="G165" s="9" t="s">
        <v>681</v>
      </c>
      <c r="H165" s="59">
        <v>1</v>
      </c>
      <c r="I165" s="71" t="s">
        <v>682</v>
      </c>
      <c r="J165" s="71" t="s">
        <v>680</v>
      </c>
      <c r="K165" s="71" t="s">
        <v>681</v>
      </c>
      <c r="L165" s="59">
        <v>11</v>
      </c>
      <c r="M165" s="72" t="s">
        <v>682</v>
      </c>
      <c r="N165" s="45">
        <v>29</v>
      </c>
      <c r="O165" s="90" t="str">
        <f>VLOOKUP(N165,'参加チーム名'!$B$5:$C$50,2,0)&amp;""</f>
        <v>館ジャングルー</v>
      </c>
    </row>
    <row r="166" spans="1:15" ht="15" customHeight="1">
      <c r="A166" s="60" t="s">
        <v>400</v>
      </c>
      <c r="B166" s="83" t="s">
        <v>421</v>
      </c>
      <c r="C166" s="63" t="s">
        <v>84</v>
      </c>
      <c r="D166" s="68">
        <v>0.38125</v>
      </c>
      <c r="E166" s="45">
        <v>20</v>
      </c>
      <c r="F166" s="87" t="str">
        <f>VLOOKUP(E166,'参加チーム名'!$B$5:$C$50,2,0)&amp;""</f>
        <v>アルバルクキッズ</v>
      </c>
      <c r="G166" s="9" t="s">
        <v>681</v>
      </c>
      <c r="H166" s="59">
        <v>7</v>
      </c>
      <c r="I166" s="71" t="s">
        <v>682</v>
      </c>
      <c r="J166" s="71" t="s">
        <v>680</v>
      </c>
      <c r="K166" s="71" t="s">
        <v>681</v>
      </c>
      <c r="L166" s="59">
        <v>7</v>
      </c>
      <c r="M166" s="72" t="s">
        <v>682</v>
      </c>
      <c r="N166" s="45">
        <v>30</v>
      </c>
      <c r="O166" s="90" t="str">
        <f>VLOOKUP(N166,'参加チーム名'!$B$5:$C$50,2,0)&amp;""</f>
        <v>Aoiトップガン</v>
      </c>
    </row>
    <row r="167" spans="1:15" ht="15" customHeight="1">
      <c r="A167" s="60" t="s">
        <v>401</v>
      </c>
      <c r="B167" s="83" t="s">
        <v>421</v>
      </c>
      <c r="C167" s="63" t="s">
        <v>85</v>
      </c>
      <c r="D167" s="68">
        <v>0.3875</v>
      </c>
      <c r="E167" s="45">
        <v>17</v>
      </c>
      <c r="F167" s="87" t="str">
        <f>VLOOKUP(E167,'参加チーム名'!$B$5:$C$50,2,0)&amp;""</f>
        <v>松陵ヤンキーズ</v>
      </c>
      <c r="G167" s="9" t="s">
        <v>681</v>
      </c>
      <c r="H167" s="59">
        <v>8</v>
      </c>
      <c r="I167" s="71" t="s">
        <v>682</v>
      </c>
      <c r="J167" s="71" t="s">
        <v>680</v>
      </c>
      <c r="K167" s="71" t="s">
        <v>681</v>
      </c>
      <c r="L167" s="59">
        <v>4</v>
      </c>
      <c r="M167" s="72" t="s">
        <v>682</v>
      </c>
      <c r="N167" s="45">
        <v>31</v>
      </c>
      <c r="O167" s="90" t="str">
        <f>VLOOKUP(N167,'参加チーム名'!$B$5:$C$50,2,0)&amp;""</f>
        <v>永盛ミュートス・キッズ</v>
      </c>
    </row>
    <row r="168" spans="1:15" ht="15" customHeight="1">
      <c r="A168" s="60" t="s">
        <v>402</v>
      </c>
      <c r="B168" s="83" t="s">
        <v>421</v>
      </c>
      <c r="C168" s="63" t="s">
        <v>86</v>
      </c>
      <c r="D168" s="68">
        <v>0.39375</v>
      </c>
      <c r="E168" s="45">
        <v>18</v>
      </c>
      <c r="F168" s="87" t="str">
        <f>VLOOKUP(E168,'参加チーム名'!$B$5:$C$50,2,0)&amp;""</f>
        <v>いいたて草野ガッツ</v>
      </c>
      <c r="G168" s="9" t="s">
        <v>681</v>
      </c>
      <c r="H168" s="59">
        <v>4</v>
      </c>
      <c r="I168" s="71" t="s">
        <v>682</v>
      </c>
      <c r="J168" s="71" t="s">
        <v>680</v>
      </c>
      <c r="K168" s="71" t="s">
        <v>681</v>
      </c>
      <c r="L168" s="59">
        <v>10</v>
      </c>
      <c r="M168" s="72" t="s">
        <v>682</v>
      </c>
      <c r="N168" s="45">
        <v>32</v>
      </c>
      <c r="O168" s="90" t="str">
        <f>VLOOKUP(N168,'参加チーム名'!$B$5:$C$50,2,0)&amp;""</f>
        <v>大谷ブルーウインズ</v>
      </c>
    </row>
    <row r="169" spans="1:15" ht="15" customHeight="1">
      <c r="A169" s="60" t="s">
        <v>403</v>
      </c>
      <c r="B169" s="83" t="s">
        <v>421</v>
      </c>
      <c r="C169" s="63" t="s">
        <v>87</v>
      </c>
      <c r="D169" s="68">
        <v>0.4</v>
      </c>
      <c r="E169" s="45">
        <v>20</v>
      </c>
      <c r="F169" s="87" t="str">
        <f>VLOOKUP(E169,'参加チーム名'!$B$5:$C$50,2,0)&amp;""</f>
        <v>アルバルクキッズ</v>
      </c>
      <c r="G169" s="9" t="s">
        <v>681</v>
      </c>
      <c r="H169" s="59">
        <v>7</v>
      </c>
      <c r="I169" s="71" t="s">
        <v>682</v>
      </c>
      <c r="J169" s="71" t="s">
        <v>680</v>
      </c>
      <c r="K169" s="71" t="s">
        <v>681</v>
      </c>
      <c r="L169" s="59">
        <v>5</v>
      </c>
      <c r="M169" s="72" t="s">
        <v>682</v>
      </c>
      <c r="N169" s="45">
        <v>29</v>
      </c>
      <c r="O169" s="90" t="str">
        <f>VLOOKUP(N169,'参加チーム名'!$B$5:$C$50,2,0)&amp;""</f>
        <v>館ジャングルー</v>
      </c>
    </row>
    <row r="170" spans="1:15" ht="15" customHeight="1">
      <c r="A170" s="60" t="s">
        <v>404</v>
      </c>
      <c r="B170" s="83" t="s">
        <v>421</v>
      </c>
      <c r="C170" s="63" t="s">
        <v>88</v>
      </c>
      <c r="D170" s="68">
        <v>0.40625</v>
      </c>
      <c r="E170" s="45">
        <v>17</v>
      </c>
      <c r="F170" s="87" t="str">
        <f>VLOOKUP(E170,'参加チーム名'!$B$5:$C$50,2,0)&amp;""</f>
        <v>松陵ヤンキーズ</v>
      </c>
      <c r="G170" s="9" t="s">
        <v>681</v>
      </c>
      <c r="H170" s="59">
        <v>6</v>
      </c>
      <c r="I170" s="71" t="s">
        <v>682</v>
      </c>
      <c r="J170" s="71" t="s">
        <v>680</v>
      </c>
      <c r="K170" s="71" t="s">
        <v>681</v>
      </c>
      <c r="L170" s="59">
        <v>8</v>
      </c>
      <c r="M170" s="72" t="s">
        <v>682</v>
      </c>
      <c r="N170" s="45">
        <v>30</v>
      </c>
      <c r="O170" s="90" t="str">
        <f>VLOOKUP(N170,'参加チーム名'!$B$5:$C$50,2,0)&amp;""</f>
        <v>Aoiトップガン</v>
      </c>
    </row>
    <row r="171" spans="1:15" ht="15" customHeight="1">
      <c r="A171" s="60" t="s">
        <v>405</v>
      </c>
      <c r="B171" s="83" t="s">
        <v>421</v>
      </c>
      <c r="C171" s="63" t="s">
        <v>89</v>
      </c>
      <c r="D171" s="68">
        <v>0.4125</v>
      </c>
      <c r="E171" s="45">
        <v>18</v>
      </c>
      <c r="F171" s="87" t="str">
        <f>VLOOKUP(E171,'参加チーム名'!$B$5:$C$50,2,0)&amp;""</f>
        <v>いいたて草野ガッツ</v>
      </c>
      <c r="G171" s="9" t="s">
        <v>681</v>
      </c>
      <c r="H171" s="59">
        <v>7</v>
      </c>
      <c r="I171" s="71" t="s">
        <v>682</v>
      </c>
      <c r="J171" s="71" t="s">
        <v>680</v>
      </c>
      <c r="K171" s="71" t="s">
        <v>681</v>
      </c>
      <c r="L171" s="59">
        <v>9</v>
      </c>
      <c r="M171" s="72" t="s">
        <v>682</v>
      </c>
      <c r="N171" s="45">
        <v>31</v>
      </c>
      <c r="O171" s="90" t="str">
        <f>VLOOKUP(N171,'参加チーム名'!$B$5:$C$50,2,0)&amp;""</f>
        <v>永盛ミュートス・キッズ</v>
      </c>
    </row>
    <row r="172" spans="1:15" ht="15" customHeight="1">
      <c r="A172" s="60" t="s">
        <v>406</v>
      </c>
      <c r="B172" s="83" t="s">
        <v>421</v>
      </c>
      <c r="C172" s="63" t="s">
        <v>90</v>
      </c>
      <c r="D172" s="68">
        <v>0.41875</v>
      </c>
      <c r="E172" s="45">
        <v>19</v>
      </c>
      <c r="F172" s="87" t="str">
        <f>VLOOKUP(E172,'参加チーム名'!$B$5:$C$50,2,0)&amp;""</f>
        <v>本宮ブラックシャークス</v>
      </c>
      <c r="G172" s="9" t="s">
        <v>681</v>
      </c>
      <c r="H172" s="59">
        <v>6</v>
      </c>
      <c r="I172" s="71" t="s">
        <v>682</v>
      </c>
      <c r="J172" s="71" t="s">
        <v>680</v>
      </c>
      <c r="K172" s="71" t="s">
        <v>681</v>
      </c>
      <c r="L172" s="59">
        <v>10</v>
      </c>
      <c r="M172" s="72" t="s">
        <v>682</v>
      </c>
      <c r="N172" s="45">
        <v>32</v>
      </c>
      <c r="O172" s="90" t="str">
        <f>VLOOKUP(N172,'参加チーム名'!$B$5:$C$50,2,0)&amp;""</f>
        <v>大谷ブルーウインズ</v>
      </c>
    </row>
    <row r="173" spans="1:15" ht="15" customHeight="1">
      <c r="A173" s="60" t="s">
        <v>407</v>
      </c>
      <c r="B173" s="83" t="s">
        <v>421</v>
      </c>
      <c r="C173" s="63" t="s">
        <v>91</v>
      </c>
      <c r="D173" s="68">
        <v>0.425</v>
      </c>
      <c r="E173" s="45">
        <v>25</v>
      </c>
      <c r="F173" s="87" t="str">
        <f>VLOOKUP(E173,'参加チーム名'!$B$5:$C$50,2,0)&amp;""</f>
        <v>原小ファイターズ</v>
      </c>
      <c r="G173" s="9" t="s">
        <v>681</v>
      </c>
      <c r="H173" s="59">
        <v>9</v>
      </c>
      <c r="I173" s="71" t="s">
        <v>682</v>
      </c>
      <c r="J173" s="71" t="s">
        <v>680</v>
      </c>
      <c r="K173" s="71" t="s">
        <v>681</v>
      </c>
      <c r="L173" s="59">
        <v>6</v>
      </c>
      <c r="M173" s="72" t="s">
        <v>682</v>
      </c>
      <c r="N173" s="45">
        <v>26</v>
      </c>
      <c r="O173" s="90" t="str">
        <f>VLOOKUP(N173,'参加チーム名'!$B$5:$C$50,2,0)&amp;""</f>
        <v>須賀川ゴジラキッズ</v>
      </c>
    </row>
    <row r="174" spans="1:15" ht="15" customHeight="1">
      <c r="A174" s="60" t="s">
        <v>408</v>
      </c>
      <c r="B174" s="83" t="s">
        <v>421</v>
      </c>
      <c r="C174" s="63" t="s">
        <v>92</v>
      </c>
      <c r="D174" s="68">
        <v>0.43125</v>
      </c>
      <c r="E174" s="45">
        <v>29</v>
      </c>
      <c r="F174" s="87" t="str">
        <f>VLOOKUP(E174,'参加チーム名'!$B$5:$C$50,2,0)&amp;""</f>
        <v>館ジャングルー</v>
      </c>
      <c r="G174" s="9" t="s">
        <v>681</v>
      </c>
      <c r="H174" s="59">
        <v>7</v>
      </c>
      <c r="I174" s="71" t="s">
        <v>682</v>
      </c>
      <c r="J174" s="71" t="s">
        <v>680</v>
      </c>
      <c r="K174" s="71" t="s">
        <v>681</v>
      </c>
      <c r="L174" s="59">
        <v>6</v>
      </c>
      <c r="M174" s="72" t="s">
        <v>682</v>
      </c>
      <c r="N174" s="45">
        <v>30</v>
      </c>
      <c r="O174" s="90" t="str">
        <f>VLOOKUP(N174,'参加チーム名'!$B$5:$C$50,2,0)&amp;""</f>
        <v>Aoiトップガン</v>
      </c>
    </row>
    <row r="175" spans="3:15" ht="15" customHeight="1">
      <c r="C175" s="198" t="s">
        <v>82</v>
      </c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2"/>
    </row>
    <row r="176" spans="1:15" ht="15" customHeight="1">
      <c r="A176" s="60" t="s">
        <v>409</v>
      </c>
      <c r="B176" s="83" t="s">
        <v>421</v>
      </c>
      <c r="C176" s="63" t="s">
        <v>93</v>
      </c>
      <c r="D176" s="68">
        <v>0.4444444444444444</v>
      </c>
      <c r="E176" s="45">
        <v>27</v>
      </c>
      <c r="F176" s="87" t="str">
        <f>VLOOKUP(E176,'参加チーム名'!$B$5:$C$50,2,0)&amp;""</f>
        <v>栗生ファイターズ</v>
      </c>
      <c r="G176" s="9" t="s">
        <v>681</v>
      </c>
      <c r="H176" s="59">
        <v>8</v>
      </c>
      <c r="I176" s="71" t="s">
        <v>682</v>
      </c>
      <c r="J176" s="71" t="s">
        <v>680</v>
      </c>
      <c r="K176" s="71" t="s">
        <v>681</v>
      </c>
      <c r="L176" s="59">
        <v>8</v>
      </c>
      <c r="M176" s="72" t="s">
        <v>682</v>
      </c>
      <c r="N176" s="45">
        <v>28</v>
      </c>
      <c r="O176" s="90" t="str">
        <f>VLOOKUP(N176,'参加チーム名'!$B$5:$C$50,2,0)&amp;""</f>
        <v>三の丸フレンドリーキッズ</v>
      </c>
    </row>
    <row r="177" spans="1:15" ht="15" customHeight="1">
      <c r="A177" s="60" t="s">
        <v>410</v>
      </c>
      <c r="B177" s="83" t="s">
        <v>421</v>
      </c>
      <c r="C177" s="63" t="s">
        <v>94</v>
      </c>
      <c r="D177" s="68">
        <v>0.45069444444444445</v>
      </c>
      <c r="E177" s="45">
        <v>31</v>
      </c>
      <c r="F177" s="87" t="str">
        <f>VLOOKUP(E177,'参加チーム名'!$B$5:$C$50,2,0)&amp;""</f>
        <v>永盛ミュートス・キッズ</v>
      </c>
      <c r="G177" s="9" t="s">
        <v>681</v>
      </c>
      <c r="H177" s="59">
        <v>5</v>
      </c>
      <c r="I177" s="71" t="s">
        <v>682</v>
      </c>
      <c r="J177" s="71" t="s">
        <v>680</v>
      </c>
      <c r="K177" s="71" t="s">
        <v>681</v>
      </c>
      <c r="L177" s="59">
        <v>10</v>
      </c>
      <c r="M177" s="72" t="s">
        <v>682</v>
      </c>
      <c r="N177" s="45">
        <v>32</v>
      </c>
      <c r="O177" s="90" t="str">
        <f>VLOOKUP(N177,'参加チーム名'!$B$5:$C$50,2,0)&amp;""</f>
        <v>大谷ブルーウインズ</v>
      </c>
    </row>
    <row r="178" spans="1:15" ht="15" customHeight="1">
      <c r="A178" s="60" t="s">
        <v>411</v>
      </c>
      <c r="B178" s="83" t="s">
        <v>421</v>
      </c>
      <c r="C178" s="63" t="s">
        <v>95</v>
      </c>
      <c r="D178" s="68">
        <v>0.456944444444445</v>
      </c>
      <c r="E178" s="79">
        <v>25</v>
      </c>
      <c r="F178" s="87" t="str">
        <f>VLOOKUP(E178,'参加チーム名'!$B$5:$C$50,2,0)&amp;""</f>
        <v>原小ファイターズ</v>
      </c>
      <c r="G178" s="9" t="s">
        <v>681</v>
      </c>
      <c r="H178" s="59">
        <v>4</v>
      </c>
      <c r="I178" s="71" t="s">
        <v>682</v>
      </c>
      <c r="J178" s="71" t="s">
        <v>680</v>
      </c>
      <c r="K178" s="71" t="s">
        <v>681</v>
      </c>
      <c r="L178" s="59">
        <v>9</v>
      </c>
      <c r="M178" s="72" t="s">
        <v>682</v>
      </c>
      <c r="N178" s="79">
        <v>27</v>
      </c>
      <c r="O178" s="90" t="str">
        <f>VLOOKUP(N178,'参加チーム名'!$B$5:$C$50,2,0)&amp;""</f>
        <v>栗生ファイターズ</v>
      </c>
    </row>
    <row r="179" spans="1:15" ht="15" customHeight="1">
      <c r="A179" s="60" t="s">
        <v>412</v>
      </c>
      <c r="B179" s="83" t="s">
        <v>421</v>
      </c>
      <c r="C179" s="63" t="s">
        <v>96</v>
      </c>
      <c r="D179" s="68">
        <v>0.463194444444445</v>
      </c>
      <c r="E179" s="45">
        <v>29</v>
      </c>
      <c r="F179" s="87" t="str">
        <f>VLOOKUP(E179,'参加チーム名'!$B$5:$C$50,2,0)&amp;""</f>
        <v>館ジャングルー</v>
      </c>
      <c r="G179" s="9" t="s">
        <v>681</v>
      </c>
      <c r="H179" s="59">
        <v>7</v>
      </c>
      <c r="I179" s="71" t="s">
        <v>682</v>
      </c>
      <c r="J179" s="71" t="s">
        <v>680</v>
      </c>
      <c r="K179" s="71" t="s">
        <v>681</v>
      </c>
      <c r="L179" s="59">
        <v>0</v>
      </c>
      <c r="M179" s="72" t="s">
        <v>682</v>
      </c>
      <c r="N179" s="45">
        <v>31</v>
      </c>
      <c r="O179" s="90" t="str">
        <f>VLOOKUP(N179,'参加チーム名'!$B$5:$C$50,2,0)&amp;""</f>
        <v>永盛ミュートス・キッズ</v>
      </c>
    </row>
    <row r="180" spans="1:15" ht="15" customHeight="1">
      <c r="A180" s="60" t="s">
        <v>413</v>
      </c>
      <c r="B180" s="83" t="s">
        <v>421</v>
      </c>
      <c r="C180" s="63" t="s">
        <v>97</v>
      </c>
      <c r="D180" s="68">
        <v>0.469444444444444</v>
      </c>
      <c r="E180" s="45">
        <v>26</v>
      </c>
      <c r="F180" s="87" t="str">
        <f>VLOOKUP(E180,'参加チーム名'!$B$5:$C$50,2,0)&amp;""</f>
        <v>須賀川ゴジラキッズ</v>
      </c>
      <c r="G180" s="9" t="s">
        <v>681</v>
      </c>
      <c r="H180" s="59">
        <v>7</v>
      </c>
      <c r="I180" s="71" t="s">
        <v>682</v>
      </c>
      <c r="J180" s="71" t="s">
        <v>680</v>
      </c>
      <c r="K180" s="71" t="s">
        <v>681</v>
      </c>
      <c r="L180" s="59">
        <v>8</v>
      </c>
      <c r="M180" s="72" t="s">
        <v>682</v>
      </c>
      <c r="N180" s="45">
        <v>28</v>
      </c>
      <c r="O180" s="90" t="str">
        <f>VLOOKUP(N180,'参加チーム名'!$B$5:$C$50,2,0)&amp;""</f>
        <v>三の丸フレンドリーキッズ</v>
      </c>
    </row>
    <row r="181" spans="1:15" ht="15" customHeight="1">
      <c r="A181" s="60" t="s">
        <v>414</v>
      </c>
      <c r="B181" s="83" t="s">
        <v>421</v>
      </c>
      <c r="C181" s="63" t="s">
        <v>98</v>
      </c>
      <c r="D181" s="68">
        <v>0.475694444444445</v>
      </c>
      <c r="E181" s="45">
        <v>30</v>
      </c>
      <c r="F181" s="87" t="str">
        <f>VLOOKUP(E181,'参加チーム名'!$B$5:$C$50,2,0)&amp;""</f>
        <v>Aoiトップガン</v>
      </c>
      <c r="G181" s="9" t="s">
        <v>681</v>
      </c>
      <c r="H181" s="59">
        <v>3</v>
      </c>
      <c r="I181" s="71" t="s">
        <v>682</v>
      </c>
      <c r="J181" s="71" t="s">
        <v>680</v>
      </c>
      <c r="K181" s="71" t="s">
        <v>681</v>
      </c>
      <c r="L181" s="59">
        <v>11</v>
      </c>
      <c r="M181" s="72" t="s">
        <v>682</v>
      </c>
      <c r="N181" s="45">
        <v>32</v>
      </c>
      <c r="O181" s="90" t="str">
        <f>VLOOKUP(N181,'参加チーム名'!$B$5:$C$50,2,0)&amp;""</f>
        <v>大谷ブルーウインズ</v>
      </c>
    </row>
    <row r="182" spans="1:15" ht="15" customHeight="1">
      <c r="A182" s="60" t="s">
        <v>415</v>
      </c>
      <c r="B182" s="83" t="s">
        <v>421</v>
      </c>
      <c r="C182" s="63" t="s">
        <v>99</v>
      </c>
      <c r="D182" s="68">
        <v>0.481944444444445</v>
      </c>
      <c r="E182" s="45">
        <v>25</v>
      </c>
      <c r="F182" s="87" t="str">
        <f>VLOOKUP(E182,'参加チーム名'!$B$5:$C$50,2,0)&amp;""</f>
        <v>原小ファイターズ</v>
      </c>
      <c r="G182" s="9" t="s">
        <v>681</v>
      </c>
      <c r="H182" s="59">
        <v>11</v>
      </c>
      <c r="I182" s="71" t="s">
        <v>682</v>
      </c>
      <c r="J182" s="71" t="s">
        <v>680</v>
      </c>
      <c r="K182" s="71" t="s">
        <v>681</v>
      </c>
      <c r="L182" s="59">
        <v>4</v>
      </c>
      <c r="M182" s="72" t="s">
        <v>682</v>
      </c>
      <c r="N182" s="45">
        <v>28</v>
      </c>
      <c r="O182" s="90" t="str">
        <f>VLOOKUP(N182,'参加チーム名'!$B$5:$C$50,2,0)&amp;""</f>
        <v>三の丸フレンドリーキッズ</v>
      </c>
    </row>
    <row r="183" spans="1:15" ht="15" customHeight="1">
      <c r="A183" s="60" t="s">
        <v>416</v>
      </c>
      <c r="B183" s="83" t="s">
        <v>421</v>
      </c>
      <c r="C183" s="63" t="s">
        <v>100</v>
      </c>
      <c r="D183" s="68">
        <v>0.488194444444445</v>
      </c>
      <c r="E183" s="45">
        <v>29</v>
      </c>
      <c r="F183" s="87" t="str">
        <f>VLOOKUP(E183,'参加チーム名'!$B$5:$C$50,2,0)&amp;""</f>
        <v>館ジャングルー</v>
      </c>
      <c r="G183" s="9" t="s">
        <v>681</v>
      </c>
      <c r="H183" s="59">
        <v>7</v>
      </c>
      <c r="I183" s="71" t="s">
        <v>682</v>
      </c>
      <c r="J183" s="71" t="s">
        <v>680</v>
      </c>
      <c r="K183" s="71" t="s">
        <v>681</v>
      </c>
      <c r="L183" s="59">
        <v>4</v>
      </c>
      <c r="M183" s="72" t="s">
        <v>682</v>
      </c>
      <c r="N183" s="45">
        <v>32</v>
      </c>
      <c r="O183" s="90" t="str">
        <f>VLOOKUP(N183,'参加チーム名'!$B$5:$C$50,2,0)&amp;""</f>
        <v>大谷ブルーウインズ</v>
      </c>
    </row>
    <row r="184" spans="1:15" ht="15" customHeight="1">
      <c r="A184" s="60" t="s">
        <v>417</v>
      </c>
      <c r="B184" s="83" t="s">
        <v>421</v>
      </c>
      <c r="C184" s="63" t="s">
        <v>101</v>
      </c>
      <c r="D184" s="68">
        <v>0.494444444444445</v>
      </c>
      <c r="E184" s="45">
        <v>26</v>
      </c>
      <c r="F184" s="87" t="str">
        <f>VLOOKUP(E184,'参加チーム名'!$B$5:$C$50,2,0)&amp;""</f>
        <v>須賀川ゴジラキッズ</v>
      </c>
      <c r="G184" s="9" t="s">
        <v>681</v>
      </c>
      <c r="H184" s="59">
        <v>7</v>
      </c>
      <c r="I184" s="71" t="s">
        <v>682</v>
      </c>
      <c r="J184" s="71" t="s">
        <v>680</v>
      </c>
      <c r="K184" s="71" t="s">
        <v>681</v>
      </c>
      <c r="L184" s="59">
        <v>9</v>
      </c>
      <c r="M184" s="72" t="s">
        <v>682</v>
      </c>
      <c r="N184" s="45">
        <v>27</v>
      </c>
      <c r="O184" s="90" t="str">
        <f>VLOOKUP(N184,'参加チーム名'!$B$5:$C$50,2,0)&amp;""</f>
        <v>栗生ファイターズ</v>
      </c>
    </row>
    <row r="185" spans="1:15" ht="15" customHeight="1">
      <c r="A185" s="60" t="s">
        <v>418</v>
      </c>
      <c r="B185" s="83" t="s">
        <v>421</v>
      </c>
      <c r="C185" s="63" t="s">
        <v>102</v>
      </c>
      <c r="D185" s="68">
        <v>0.500694444444445</v>
      </c>
      <c r="E185" s="45">
        <v>30</v>
      </c>
      <c r="F185" s="87" t="str">
        <f>VLOOKUP(E185,'参加チーム名'!$B$5:$C$50,2,0)&amp;""</f>
        <v>Aoiトップガン</v>
      </c>
      <c r="G185" s="9" t="s">
        <v>681</v>
      </c>
      <c r="H185" s="59">
        <v>8</v>
      </c>
      <c r="I185" s="71" t="s">
        <v>682</v>
      </c>
      <c r="J185" s="71" t="s">
        <v>680</v>
      </c>
      <c r="K185" s="71" t="s">
        <v>681</v>
      </c>
      <c r="L185" s="59">
        <v>7</v>
      </c>
      <c r="M185" s="72" t="s">
        <v>682</v>
      </c>
      <c r="N185" s="45">
        <v>31</v>
      </c>
      <c r="O185" s="90" t="str">
        <f>VLOOKUP(N185,'参加チーム名'!$B$5:$C$50,2,0)&amp;""</f>
        <v>永盛ミュートス・キッズ</v>
      </c>
    </row>
    <row r="186" spans="3:15" ht="15" customHeight="1">
      <c r="C186" s="198" t="s">
        <v>103</v>
      </c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2"/>
    </row>
    <row r="187" spans="1:16" ht="15" customHeight="1">
      <c r="A187" s="60" t="s">
        <v>666</v>
      </c>
      <c r="B187" s="83" t="s">
        <v>421</v>
      </c>
      <c r="C187" s="63" t="s">
        <v>107</v>
      </c>
      <c r="D187" s="68">
        <v>0.5277777777777778</v>
      </c>
      <c r="E187" s="94" t="s">
        <v>538</v>
      </c>
      <c r="F187" s="95" t="str">
        <f>'決勝トーナメント'!B72</f>
        <v>NSOミラクルファイターズ</v>
      </c>
      <c r="G187" s="9" t="s">
        <v>171</v>
      </c>
      <c r="H187" s="59">
        <v>6</v>
      </c>
      <c r="I187" s="71" t="s">
        <v>172</v>
      </c>
      <c r="J187" s="71" t="s">
        <v>74</v>
      </c>
      <c r="K187" s="71" t="s">
        <v>171</v>
      </c>
      <c r="L187" s="59">
        <v>11</v>
      </c>
      <c r="M187" s="72" t="s">
        <v>172</v>
      </c>
      <c r="N187" s="94" t="s">
        <v>539</v>
      </c>
      <c r="O187" s="90" t="str">
        <f>'決勝トーナメント'!B76</f>
        <v>須賀川ゴジラキッズ</v>
      </c>
      <c r="P187" s="84" t="s">
        <v>608</v>
      </c>
    </row>
    <row r="188" spans="1:16" ht="15" customHeight="1">
      <c r="A188" s="60" t="s">
        <v>667</v>
      </c>
      <c r="B188" s="83" t="s">
        <v>421</v>
      </c>
      <c r="C188" s="63" t="s">
        <v>116</v>
      </c>
      <c r="D188" s="68">
        <v>0.5340277777777778</v>
      </c>
      <c r="E188" s="94" t="s">
        <v>540</v>
      </c>
      <c r="F188" s="95" t="str">
        <f>'決勝トーナメント'!B64</f>
        <v>千葉ドラーズ</v>
      </c>
      <c r="G188" s="9" t="s">
        <v>171</v>
      </c>
      <c r="H188" s="59">
        <v>10</v>
      </c>
      <c r="I188" s="71" t="s">
        <v>172</v>
      </c>
      <c r="J188" s="71" t="s">
        <v>74</v>
      </c>
      <c r="K188" s="71" t="s">
        <v>171</v>
      </c>
      <c r="L188" s="59">
        <v>3</v>
      </c>
      <c r="M188" s="72" t="s">
        <v>172</v>
      </c>
      <c r="N188" s="94" t="s">
        <v>541</v>
      </c>
      <c r="O188" s="90" t="str">
        <f>'決勝トーナメント'!B68</f>
        <v>SPファイヤードラゴンズ</v>
      </c>
      <c r="P188" s="84" t="s">
        <v>609</v>
      </c>
    </row>
    <row r="189" spans="1:16" ht="15" customHeight="1">
      <c r="A189" s="60" t="s">
        <v>668</v>
      </c>
      <c r="B189" s="83" t="s">
        <v>421</v>
      </c>
      <c r="C189" s="63" t="s">
        <v>554</v>
      </c>
      <c r="D189" s="68">
        <v>0.540277777777778</v>
      </c>
      <c r="E189" s="94" t="s">
        <v>571</v>
      </c>
      <c r="F189" s="95" t="str">
        <f>'交流トーナメント'!B41</f>
        <v>WATSひまわり</v>
      </c>
      <c r="G189" s="9" t="s">
        <v>171</v>
      </c>
      <c r="H189" s="59">
        <v>6</v>
      </c>
      <c r="I189" s="71" t="s">
        <v>172</v>
      </c>
      <c r="J189" s="71" t="s">
        <v>74</v>
      </c>
      <c r="K189" s="71" t="s">
        <v>171</v>
      </c>
      <c r="L189" s="59">
        <v>7</v>
      </c>
      <c r="M189" s="72" t="s">
        <v>172</v>
      </c>
      <c r="N189" s="94" t="s">
        <v>570</v>
      </c>
      <c r="O189" s="90" t="str">
        <f>'交流トーナメント'!B45</f>
        <v>本宮ブラックシャークス</v>
      </c>
      <c r="P189" s="84" t="s">
        <v>610</v>
      </c>
    </row>
    <row r="190" spans="1:16" ht="15" customHeight="1">
      <c r="A190" s="60" t="s">
        <v>669</v>
      </c>
      <c r="B190" s="83" t="s">
        <v>421</v>
      </c>
      <c r="C190" s="63" t="s">
        <v>124</v>
      </c>
      <c r="D190" s="68">
        <v>0.546527777777778</v>
      </c>
      <c r="E190" s="94" t="s">
        <v>542</v>
      </c>
      <c r="F190" s="95" t="str">
        <f>IF(H187&gt;L187,F187,IF(H187&lt;L187,O187,""))</f>
        <v>須賀川ゴジラキッズ</v>
      </c>
      <c r="G190" s="9" t="s">
        <v>171</v>
      </c>
      <c r="H190" s="59">
        <v>7</v>
      </c>
      <c r="I190" s="71" t="s">
        <v>172</v>
      </c>
      <c r="J190" s="71" t="s">
        <v>74</v>
      </c>
      <c r="K190" s="71" t="s">
        <v>171</v>
      </c>
      <c r="L190" s="59">
        <v>9</v>
      </c>
      <c r="M190" s="72" t="s">
        <v>172</v>
      </c>
      <c r="N190" s="96" t="s">
        <v>523</v>
      </c>
      <c r="O190" s="90" t="str">
        <f>'決勝トーナメント'!B80</f>
        <v>大谷ブルーウインズ</v>
      </c>
      <c r="P190" s="84" t="s">
        <v>609</v>
      </c>
    </row>
    <row r="191" spans="1:16" ht="15" customHeight="1">
      <c r="A191" s="60" t="s">
        <v>670</v>
      </c>
      <c r="B191" s="83" t="s">
        <v>421</v>
      </c>
      <c r="C191" s="63" t="s">
        <v>555</v>
      </c>
      <c r="D191" s="68">
        <v>0.552777777777778</v>
      </c>
      <c r="E191" s="98" t="s">
        <v>573</v>
      </c>
      <c r="F191" s="99" t="str">
        <f>IF(H189&gt;L189,F189,IF(H189&lt;L189,O189,""))</f>
        <v>本宮ブラックシャークス</v>
      </c>
      <c r="G191" s="9" t="s">
        <v>171</v>
      </c>
      <c r="H191" s="59">
        <v>1</v>
      </c>
      <c r="I191" s="71" t="s">
        <v>172</v>
      </c>
      <c r="J191" s="71" t="s">
        <v>74</v>
      </c>
      <c r="K191" s="71" t="s">
        <v>171</v>
      </c>
      <c r="L191" s="59">
        <v>8</v>
      </c>
      <c r="M191" s="72" t="s">
        <v>172</v>
      </c>
      <c r="N191" s="98" t="s">
        <v>572</v>
      </c>
      <c r="O191" s="90" t="str">
        <f>'交流トーナメント'!B49</f>
        <v>アルバルクキッズ</v>
      </c>
      <c r="P191" s="84" t="s">
        <v>611</v>
      </c>
    </row>
    <row r="192" spans="1:16" ht="15" customHeight="1">
      <c r="A192" s="60" t="s">
        <v>671</v>
      </c>
      <c r="B192" s="83" t="s">
        <v>421</v>
      </c>
      <c r="C192" s="63" t="s">
        <v>128</v>
      </c>
      <c r="D192" s="68">
        <v>0.559027777777778</v>
      </c>
      <c r="E192" s="94" t="s">
        <v>543</v>
      </c>
      <c r="F192" s="95" t="str">
        <f>IF(H188&gt;L188,F188,IF(H188&lt;L188,O188,""))</f>
        <v>千葉ドラーズ</v>
      </c>
      <c r="G192" s="9" t="s">
        <v>171</v>
      </c>
      <c r="H192" s="59">
        <v>5</v>
      </c>
      <c r="I192" s="71" t="s">
        <v>172</v>
      </c>
      <c r="J192" s="71" t="s">
        <v>74</v>
      </c>
      <c r="K192" s="71" t="s">
        <v>171</v>
      </c>
      <c r="L192" s="59">
        <v>7</v>
      </c>
      <c r="M192" s="72" t="s">
        <v>172</v>
      </c>
      <c r="N192" s="94" t="s">
        <v>544</v>
      </c>
      <c r="O192" s="97" t="str">
        <f>IF(H190&gt;L190,F190,IF(H190&lt;L190,O190,""))</f>
        <v>大谷ブルーウインズ</v>
      </c>
      <c r="P192" s="84" t="s">
        <v>612</v>
      </c>
    </row>
    <row r="193" spans="3:15" ht="15" customHeight="1">
      <c r="C193" s="198" t="s">
        <v>82</v>
      </c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2"/>
    </row>
    <row r="194" spans="1:16" ht="15" customHeight="1">
      <c r="A194" s="60" t="s">
        <v>672</v>
      </c>
      <c r="B194" s="83" t="s">
        <v>421</v>
      </c>
      <c r="C194" s="63" t="s">
        <v>556</v>
      </c>
      <c r="D194" s="68">
        <v>0.5833333333333334</v>
      </c>
      <c r="E194" s="98" t="s">
        <v>568</v>
      </c>
      <c r="F194" s="95" t="str">
        <f>IF(H139&gt;L139,F139,IF(H139&lt;L139,O139,""))</f>
        <v>永盛ミュートス・キッズ</v>
      </c>
      <c r="G194" s="9" t="s">
        <v>171</v>
      </c>
      <c r="H194" s="59">
        <v>4</v>
      </c>
      <c r="I194" s="71" t="s">
        <v>172</v>
      </c>
      <c r="J194" s="71" t="s">
        <v>74</v>
      </c>
      <c r="K194" s="71" t="s">
        <v>171</v>
      </c>
      <c r="L194" s="59">
        <v>6</v>
      </c>
      <c r="M194" s="72" t="s">
        <v>172</v>
      </c>
      <c r="N194" s="98" t="s">
        <v>569</v>
      </c>
      <c r="O194" s="90" t="str">
        <f>IF(H191&gt;L191,F191,IF(H191&lt;L191,O191,""))</f>
        <v>アルバルクキッズ</v>
      </c>
      <c r="P194" s="84" t="s">
        <v>613</v>
      </c>
    </row>
    <row r="195" spans="3:15" ht="15" customHeight="1">
      <c r="C195" s="103"/>
      <c r="D195" s="68"/>
      <c r="E195" s="45"/>
      <c r="F195" s="95"/>
      <c r="G195" s="9" t="s">
        <v>171</v>
      </c>
      <c r="H195" s="71"/>
      <c r="I195" s="71" t="s">
        <v>172</v>
      </c>
      <c r="J195" s="71" t="s">
        <v>74</v>
      </c>
      <c r="K195" s="71" t="s">
        <v>171</v>
      </c>
      <c r="L195" s="71"/>
      <c r="M195" s="72" t="s">
        <v>172</v>
      </c>
      <c r="N195" s="45"/>
      <c r="O195" s="90"/>
    </row>
    <row r="196" spans="3:15" ht="15" customHeight="1">
      <c r="C196" s="103"/>
      <c r="D196" s="68"/>
      <c r="E196" s="45"/>
      <c r="F196" s="95"/>
      <c r="G196" s="9" t="s">
        <v>171</v>
      </c>
      <c r="H196" s="71"/>
      <c r="I196" s="71" t="s">
        <v>172</v>
      </c>
      <c r="J196" s="71" t="s">
        <v>74</v>
      </c>
      <c r="K196" s="71" t="s">
        <v>171</v>
      </c>
      <c r="L196" s="71"/>
      <c r="M196" s="72" t="s">
        <v>172</v>
      </c>
      <c r="N196" s="45"/>
      <c r="O196" s="90"/>
    </row>
    <row r="197" spans="3:15" ht="15" customHeight="1">
      <c r="C197" s="244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6"/>
    </row>
    <row r="198" spans="3:15" ht="15" customHeight="1">
      <c r="C198" s="103"/>
      <c r="D198" s="68"/>
      <c r="E198" s="45"/>
      <c r="F198" s="95"/>
      <c r="G198" s="9" t="s">
        <v>171</v>
      </c>
      <c r="H198" s="71"/>
      <c r="I198" s="71" t="s">
        <v>172</v>
      </c>
      <c r="J198" s="71" t="s">
        <v>74</v>
      </c>
      <c r="K198" s="71" t="s">
        <v>171</v>
      </c>
      <c r="L198" s="71"/>
      <c r="M198" s="72" t="s">
        <v>172</v>
      </c>
      <c r="N198" s="45"/>
      <c r="O198" s="90"/>
    </row>
    <row r="199" spans="3:15" ht="15" customHeight="1">
      <c r="C199" s="103"/>
      <c r="D199" s="68"/>
      <c r="E199" s="79"/>
      <c r="F199" s="99"/>
      <c r="G199" s="9" t="s">
        <v>171</v>
      </c>
      <c r="H199" s="71"/>
      <c r="I199" s="71" t="s">
        <v>172</v>
      </c>
      <c r="J199" s="71" t="s">
        <v>74</v>
      </c>
      <c r="K199" s="71" t="s">
        <v>171</v>
      </c>
      <c r="L199" s="71"/>
      <c r="M199" s="72" t="s">
        <v>172</v>
      </c>
      <c r="N199" s="79"/>
      <c r="O199" s="97"/>
    </row>
    <row r="200" spans="3:15" ht="15" customHeight="1">
      <c r="C200" s="103"/>
      <c r="D200" s="68"/>
      <c r="E200" s="45"/>
      <c r="F200" s="95"/>
      <c r="G200" s="9" t="s">
        <v>171</v>
      </c>
      <c r="H200" s="71"/>
      <c r="I200" s="71" t="s">
        <v>172</v>
      </c>
      <c r="J200" s="71" t="s">
        <v>74</v>
      </c>
      <c r="K200" s="71" t="s">
        <v>171</v>
      </c>
      <c r="L200" s="71"/>
      <c r="M200" s="72" t="s">
        <v>172</v>
      </c>
      <c r="N200" s="45"/>
      <c r="O200" s="90"/>
    </row>
    <row r="201" spans="3:15" ht="15" customHeight="1">
      <c r="C201" s="63"/>
      <c r="D201" s="68"/>
      <c r="E201" s="45"/>
      <c r="F201" s="95"/>
      <c r="G201" s="9" t="s">
        <v>171</v>
      </c>
      <c r="H201" s="71"/>
      <c r="I201" s="71" t="s">
        <v>172</v>
      </c>
      <c r="J201" s="71" t="s">
        <v>74</v>
      </c>
      <c r="K201" s="71" t="s">
        <v>171</v>
      </c>
      <c r="L201" s="71"/>
      <c r="M201" s="72" t="s">
        <v>172</v>
      </c>
      <c r="N201" s="45"/>
      <c r="O201" s="90"/>
    </row>
    <row r="202" spans="3:15" ht="15" customHeight="1">
      <c r="C202" s="63"/>
      <c r="D202" s="68"/>
      <c r="E202" s="45"/>
      <c r="F202" s="95"/>
      <c r="G202" s="9" t="s">
        <v>171</v>
      </c>
      <c r="H202" s="71"/>
      <c r="I202" s="71" t="s">
        <v>172</v>
      </c>
      <c r="J202" s="71" t="s">
        <v>74</v>
      </c>
      <c r="K202" s="71" t="s">
        <v>171</v>
      </c>
      <c r="L202" s="71"/>
      <c r="M202" s="72" t="s">
        <v>172</v>
      </c>
      <c r="N202" s="45"/>
      <c r="O202" s="90"/>
    </row>
    <row r="203" spans="3:15" ht="15" customHeight="1">
      <c r="C203" s="63"/>
      <c r="D203" s="68"/>
      <c r="E203" s="45"/>
      <c r="F203" s="95"/>
      <c r="G203" s="9" t="s">
        <v>171</v>
      </c>
      <c r="H203" s="71"/>
      <c r="I203" s="71" t="s">
        <v>172</v>
      </c>
      <c r="J203" s="71" t="s">
        <v>74</v>
      </c>
      <c r="K203" s="71" t="s">
        <v>171</v>
      </c>
      <c r="L203" s="71"/>
      <c r="M203" s="72" t="s">
        <v>172</v>
      </c>
      <c r="N203" s="45"/>
      <c r="O203" s="90"/>
    </row>
    <row r="204" spans="3:15" ht="15" customHeight="1">
      <c r="C204" s="63"/>
      <c r="D204" s="68"/>
      <c r="E204" s="45"/>
      <c r="F204" s="95"/>
      <c r="G204" s="9" t="s">
        <v>171</v>
      </c>
      <c r="H204" s="71"/>
      <c r="I204" s="71" t="s">
        <v>172</v>
      </c>
      <c r="J204" s="71" t="s">
        <v>74</v>
      </c>
      <c r="K204" s="71" t="s">
        <v>171</v>
      </c>
      <c r="L204" s="71"/>
      <c r="M204" s="72" t="s">
        <v>172</v>
      </c>
      <c r="N204" s="45"/>
      <c r="O204" s="90"/>
    </row>
    <row r="205" spans="3:15" ht="15" customHeight="1">
      <c r="C205" s="63"/>
      <c r="D205" s="68"/>
      <c r="E205" s="45"/>
      <c r="F205" s="95"/>
      <c r="G205" s="9" t="s">
        <v>171</v>
      </c>
      <c r="H205" s="71"/>
      <c r="I205" s="71" t="s">
        <v>172</v>
      </c>
      <c r="J205" s="71" t="s">
        <v>74</v>
      </c>
      <c r="K205" s="71" t="s">
        <v>171</v>
      </c>
      <c r="L205" s="71"/>
      <c r="M205" s="72" t="s">
        <v>172</v>
      </c>
      <c r="N205" s="45"/>
      <c r="O205" s="90"/>
    </row>
    <row r="206" spans="3:15" ht="15" customHeight="1" thickBot="1">
      <c r="C206" s="80"/>
      <c r="D206" s="81"/>
      <c r="E206" s="10"/>
      <c r="F206" s="101"/>
      <c r="G206" s="21" t="s">
        <v>171</v>
      </c>
      <c r="H206" s="104"/>
      <c r="I206" s="104" t="s">
        <v>172</v>
      </c>
      <c r="J206" s="104" t="s">
        <v>74</v>
      </c>
      <c r="K206" s="104" t="s">
        <v>171</v>
      </c>
      <c r="L206" s="104"/>
      <c r="M206" s="105" t="s">
        <v>172</v>
      </c>
      <c r="N206" s="10"/>
      <c r="O206" s="102"/>
    </row>
    <row r="207" spans="3:15" ht="15" customHeight="1" thickBot="1">
      <c r="C207" s="202" t="s">
        <v>77</v>
      </c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4"/>
    </row>
    <row r="208" ht="15" customHeight="1">
      <c r="C208" s="3"/>
    </row>
  </sheetData>
  <sheetProtection password="DC93" sheet="1"/>
  <mergeCells count="76">
    <mergeCell ref="C71:O71"/>
    <mergeCell ref="C82:O82"/>
    <mergeCell ref="C89:O89"/>
    <mergeCell ref="C90:C92"/>
    <mergeCell ref="O90:O92"/>
    <mergeCell ref="E90:E92"/>
    <mergeCell ref="N90:N92"/>
    <mergeCell ref="C207:O207"/>
    <mergeCell ref="C162:C164"/>
    <mergeCell ref="D162:O162"/>
    <mergeCell ref="D163:D164"/>
    <mergeCell ref="E163:O163"/>
    <mergeCell ref="C197:O197"/>
    <mergeCell ref="C175:O175"/>
    <mergeCell ref="C186:O186"/>
    <mergeCell ref="C193:O193"/>
    <mergeCell ref="E94:E96"/>
    <mergeCell ref="N94:N96"/>
    <mergeCell ref="F94:F96"/>
    <mergeCell ref="F90:F92"/>
    <mergeCell ref="C93:O93"/>
    <mergeCell ref="O94:O96"/>
    <mergeCell ref="D161:O161"/>
    <mergeCell ref="G164:M164"/>
    <mergeCell ref="C123:O123"/>
    <mergeCell ref="C134:O134"/>
    <mergeCell ref="C141:O141"/>
    <mergeCell ref="C145:O145"/>
    <mergeCell ref="C155:O155"/>
    <mergeCell ref="C158:O158"/>
    <mergeCell ref="D159:O159"/>
    <mergeCell ref="D160:O160"/>
    <mergeCell ref="C103:O103"/>
    <mergeCell ref="C106:O106"/>
    <mergeCell ref="D107:O107"/>
    <mergeCell ref="G112:M112"/>
    <mergeCell ref="D108:O108"/>
    <mergeCell ref="C110:C112"/>
    <mergeCell ref="D110:O110"/>
    <mergeCell ref="D111:D112"/>
    <mergeCell ref="E111:O111"/>
    <mergeCell ref="C54:O54"/>
    <mergeCell ref="D55:O55"/>
    <mergeCell ref="D56:O56"/>
    <mergeCell ref="G60:M60"/>
    <mergeCell ref="D57:O57"/>
    <mergeCell ref="C58:C60"/>
    <mergeCell ref="D58:O58"/>
    <mergeCell ref="D59:D60"/>
    <mergeCell ref="E59:O59"/>
    <mergeCell ref="C2:O2"/>
    <mergeCell ref="C30:O30"/>
    <mergeCell ref="E38:E40"/>
    <mergeCell ref="D109:O109"/>
    <mergeCell ref="D6:O6"/>
    <mergeCell ref="C37:O37"/>
    <mergeCell ref="C6:C8"/>
    <mergeCell ref="C38:C40"/>
    <mergeCell ref="C41:O41"/>
    <mergeCell ref="C94:C96"/>
    <mergeCell ref="G8:M8"/>
    <mergeCell ref="O38:O40"/>
    <mergeCell ref="C42:C44"/>
    <mergeCell ref="E7:O7"/>
    <mergeCell ref="N38:N40"/>
    <mergeCell ref="F38:F40"/>
    <mergeCell ref="T21:T23"/>
    <mergeCell ref="C51:O51"/>
    <mergeCell ref="D3:O3"/>
    <mergeCell ref="D4:O4"/>
    <mergeCell ref="D5:O5"/>
    <mergeCell ref="Q21:Q23"/>
    <mergeCell ref="T18:T20"/>
    <mergeCell ref="S18:S20"/>
    <mergeCell ref="D7:D8"/>
    <mergeCell ref="C19:O19"/>
  </mergeCells>
  <conditionalFormatting sqref="H31:H36 L31:L36 H38:H40 L38:L40 H83:H88 L83:L88 H90:H92 L90:L92 H94:H96 L94:L96 H135:H140 L135:L140 H142:H143 L142:L143 H187:H192 L187:L192 H194 L194 H9:H18 L9:L18 H20:H29 L20:L29 H61:H70 L61:L70 H72:H81 L72:L81 H113:H122 L113:L122 H124:H133 L124:L133 H165:H174 L165:L174 H176:H185 L176:L185">
    <cfRule type="cellIs" priority="52" dxfId="281" operator="equal" stopIfTrue="1">
      <formula>""</formula>
    </cfRule>
  </conditionalFormatting>
  <printOptions/>
  <pageMargins left="0.5118110236220472" right="0.11811023622047245" top="0.7874015748031497" bottom="0.7874015748031497" header="0.31496062992125984" footer="0.31496062992125984"/>
  <pageSetup fitToHeight="4" fitToWidth="1" orientation="portrait" paperSize="9" r:id="rId1"/>
  <rowBreaks count="3" manualBreakCount="3">
    <brk id="52" max="255" man="1"/>
    <brk id="104" max="255" man="1"/>
    <brk id="156" max="255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4"/>
  <sheetViews>
    <sheetView showGridLines="0" tabSelected="1" zoomScalePageLayoutView="0" workbookViewId="0" topLeftCell="A1">
      <selection activeCell="A14" sqref="A1:IV16384"/>
    </sheetView>
  </sheetViews>
  <sheetFormatPr defaultColWidth="9.140625" defaultRowHeight="15"/>
  <cols>
    <col min="1" max="1" width="4.7109375" style="3" customWidth="1"/>
    <col min="2" max="3" width="15.57421875" style="5" customWidth="1"/>
    <col min="4" max="6" width="7.8515625" style="3" customWidth="1"/>
    <col min="7" max="12" width="3.8515625" style="3" customWidth="1"/>
    <col min="13" max="14" width="7.140625" style="3" customWidth="1"/>
    <col min="15" max="15" width="7.140625" style="5" customWidth="1"/>
    <col min="16" max="16" width="9.00390625" style="5" customWidth="1"/>
    <col min="17" max="16384" width="9.00390625" style="3" customWidth="1"/>
  </cols>
  <sheetData>
    <row r="1" spans="1:16" ht="30" customHeight="1" thickBot="1">
      <c r="A1" s="268" t="s">
        <v>628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70"/>
    </row>
    <row r="2" spans="2:16" ht="14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thickBot="1">
      <c r="B3" s="5" t="s">
        <v>453</v>
      </c>
    </row>
    <row r="4" spans="1:16" ht="13.5" customHeight="1">
      <c r="A4" s="266">
        <f>'予選リーグ表'!BJ6</f>
        <v>16</v>
      </c>
      <c r="B4" s="249" t="str">
        <f>IF(ISERROR(VLOOKUP(A4,'参加チーム名'!$B$3:$C$42,2,0)),"",VLOOKUP('決勝トーナメント'!A4,'参加チーム名'!$B$3:$C$42,2,0))&amp;""</f>
        <v>バイオレンス国田</v>
      </c>
      <c r="C4" s="250"/>
      <c r="D4" s="2"/>
      <c r="E4" s="1">
        <f>'コート進行表2日目'!H34</f>
        <v>11</v>
      </c>
      <c r="K4" s="257" t="s">
        <v>143</v>
      </c>
      <c r="L4" s="263"/>
      <c r="M4" s="257" t="str">
        <f>IF('コート進行表2日目'!Q97&gt;'コート進行表2日目'!R97,'コート進行表2日目'!Q93,'コート進行表2日目'!R93)</f>
        <v>館ジャングルー</v>
      </c>
      <c r="N4" s="258"/>
      <c r="O4" s="258"/>
      <c r="P4" s="259"/>
    </row>
    <row r="5" spans="1:16" ht="13.5" customHeight="1" thickBot="1">
      <c r="A5" s="267"/>
      <c r="B5" s="251"/>
      <c r="C5" s="252"/>
      <c r="D5" s="6"/>
      <c r="E5" s="7"/>
      <c r="F5" s="8"/>
      <c r="K5" s="264"/>
      <c r="L5" s="193"/>
      <c r="M5" s="260"/>
      <c r="N5" s="261"/>
      <c r="O5" s="261"/>
      <c r="P5" s="262"/>
    </row>
    <row r="6" spans="2:16" ht="13.5" customHeight="1">
      <c r="B6" s="11"/>
      <c r="C6" s="11"/>
      <c r="D6" s="6"/>
      <c r="E6" s="6"/>
      <c r="F6" s="8"/>
      <c r="K6" s="264" t="s">
        <v>144</v>
      </c>
      <c r="L6" s="193"/>
      <c r="M6" s="257" t="str">
        <f>IF('コート進行表2日目'!Q97&gt;'コート進行表2日目'!R97,'コート進行表2日目'!R93,'コート進行表2日目'!Q93)</f>
        <v>大谷ブルーウインズ</v>
      </c>
      <c r="N6" s="258"/>
      <c r="O6" s="258"/>
      <c r="P6" s="259"/>
    </row>
    <row r="7" spans="2:16" ht="13.5" customHeight="1" thickBot="1">
      <c r="B7" s="5" t="s">
        <v>455</v>
      </c>
      <c r="D7" s="6"/>
      <c r="E7" s="12" t="s">
        <v>121</v>
      </c>
      <c r="F7" s="13">
        <f>'コート進行表2日目'!H36</f>
        <v>8</v>
      </c>
      <c r="K7" s="264"/>
      <c r="L7" s="193"/>
      <c r="M7" s="260"/>
      <c r="N7" s="261"/>
      <c r="O7" s="261"/>
      <c r="P7" s="262"/>
    </row>
    <row r="8" spans="1:16" ht="13.5" customHeight="1">
      <c r="A8" s="266">
        <f>'予選リーグ表'!BJ27</f>
        <v>1</v>
      </c>
      <c r="B8" s="249" t="str">
        <f>IF(ISERROR(VLOOKUP(A8,'参加チーム名'!$B$3:$C$42,2,0)),"",VLOOKUP('決勝トーナメント'!A8,'参加チーム名'!$B$3:$C$42,2,0))&amp;""</f>
        <v>ソウルチャレンジャー</v>
      </c>
      <c r="C8" s="250"/>
      <c r="D8" s="14">
        <f>'コート進行表2日目'!H31</f>
        <v>5</v>
      </c>
      <c r="E8" s="15" t="s">
        <v>501</v>
      </c>
      <c r="F8" s="16"/>
      <c r="G8" s="8"/>
      <c r="K8" s="264" t="s">
        <v>145</v>
      </c>
      <c r="L8" s="193"/>
      <c r="M8" s="257" t="str">
        <f>IF('コート進行表2日目'!Q41&gt;'コート進行表2日目'!R41,'コート進行表2日目'!R37,'コート進行表2日目'!Q37)</f>
        <v>バイオレンス国田</v>
      </c>
      <c r="N8" s="258"/>
      <c r="O8" s="258"/>
      <c r="P8" s="259"/>
    </row>
    <row r="9" spans="1:16" ht="13.5" customHeight="1" thickBot="1">
      <c r="A9" s="267"/>
      <c r="B9" s="251"/>
      <c r="C9" s="252"/>
      <c r="D9" s="6"/>
      <c r="E9" s="17"/>
      <c r="F9" s="8"/>
      <c r="G9" s="8"/>
      <c r="K9" s="264"/>
      <c r="L9" s="193"/>
      <c r="M9" s="260"/>
      <c r="N9" s="261"/>
      <c r="O9" s="261"/>
      <c r="P9" s="262"/>
    </row>
    <row r="10" spans="2:16" ht="13.5" customHeight="1">
      <c r="B10" s="11"/>
      <c r="C10" s="11"/>
      <c r="D10" s="12" t="s">
        <v>104</v>
      </c>
      <c r="E10" s="18"/>
      <c r="F10" s="8"/>
      <c r="G10" s="8"/>
      <c r="K10" s="264" t="s">
        <v>145</v>
      </c>
      <c r="L10" s="193"/>
      <c r="M10" s="257" t="str">
        <f>IF('コート進行表2日目'!Q92&gt;'コート進行表2日目'!R92,'コート進行表2日目'!R88,'コート進行表2日目'!Q88)</f>
        <v>岩槻・F・ビクトリー</v>
      </c>
      <c r="N10" s="258"/>
      <c r="O10" s="258"/>
      <c r="P10" s="259"/>
    </row>
    <row r="11" spans="2:16" ht="13.5" customHeight="1" thickBot="1">
      <c r="B11" s="5" t="s">
        <v>454</v>
      </c>
      <c r="D11" s="15" t="s">
        <v>501</v>
      </c>
      <c r="E11" s="19">
        <f>'コート進行表2日目'!L34</f>
        <v>3</v>
      </c>
      <c r="F11" s="20"/>
      <c r="G11" s="8"/>
      <c r="K11" s="260"/>
      <c r="L11" s="265"/>
      <c r="M11" s="260"/>
      <c r="N11" s="261"/>
      <c r="O11" s="261"/>
      <c r="P11" s="262"/>
    </row>
    <row r="12" spans="1:15" ht="13.5" customHeight="1">
      <c r="A12" s="266">
        <f>'予選リーグ表'!BJ90</f>
        <v>21</v>
      </c>
      <c r="B12" s="249" t="str">
        <f>IF(ISERROR(VLOOKUP(A12,'参加チーム名'!$B$3:$C$42,2,0)),"",VLOOKUP('決勝トーナメント'!A12,'参加チーム名'!$B$3:$C$42,2,0))&amp;""</f>
        <v>チームからあげ君！</v>
      </c>
      <c r="C12" s="250"/>
      <c r="D12" s="22"/>
      <c r="E12" s="17"/>
      <c r="F12" s="20"/>
      <c r="G12" s="247" t="s">
        <v>424</v>
      </c>
      <c r="H12" s="248"/>
      <c r="I12" s="3">
        <f>'コート進行表2日目'!Q41</f>
        <v>1</v>
      </c>
      <c r="O12" s="11"/>
    </row>
    <row r="13" spans="1:15" ht="13.5" customHeight="1" thickBot="1">
      <c r="A13" s="267"/>
      <c r="B13" s="251"/>
      <c r="C13" s="252"/>
      <c r="D13" s="23">
        <f>'コート進行表2日目'!L31</f>
        <v>4</v>
      </c>
      <c r="E13" s="23"/>
      <c r="F13" s="24" t="s">
        <v>125</v>
      </c>
      <c r="G13" s="8">
        <f>'コート進行表2日目'!H38</f>
        <v>9</v>
      </c>
      <c r="H13" s="25">
        <f>'コート進行表2日目'!H39</f>
        <v>4</v>
      </c>
      <c r="I13" s="25">
        <f>'コート進行表2日目'!H40</f>
        <v>7</v>
      </c>
      <c r="O13" s="11"/>
    </row>
    <row r="14" spans="2:15" ht="13.5" customHeight="1">
      <c r="B14" s="11"/>
      <c r="C14" s="11"/>
      <c r="D14" s="23"/>
      <c r="E14" s="23"/>
      <c r="F14" s="26" t="s">
        <v>501</v>
      </c>
      <c r="G14" s="16"/>
      <c r="H14" s="20"/>
      <c r="I14" s="20"/>
      <c r="J14" s="8"/>
      <c r="K14" s="20"/>
      <c r="O14" s="11"/>
    </row>
    <row r="15" spans="2:15" ht="13.5" customHeight="1" thickBot="1">
      <c r="B15" s="5" t="s">
        <v>456</v>
      </c>
      <c r="D15" s="23"/>
      <c r="E15" s="23"/>
      <c r="F15" s="20"/>
      <c r="G15" s="8"/>
      <c r="H15" s="20"/>
      <c r="I15" s="20"/>
      <c r="J15" s="8"/>
      <c r="K15" s="20"/>
      <c r="O15" s="11"/>
    </row>
    <row r="16" spans="1:17" ht="13.5" customHeight="1">
      <c r="A16" s="266">
        <f>'予選リーグ表'!BJ18</f>
        <v>12</v>
      </c>
      <c r="B16" s="249" t="str">
        <f>IF(ISERROR(VLOOKUP(A16,'参加チーム名'!$B$3:$C$42,2,0)),"",VLOOKUP('決勝トーナメント'!A16,'参加チーム名'!$B$3:$C$42,2,0))&amp;""</f>
        <v>川越小ハリケーンズ</v>
      </c>
      <c r="C16" s="250"/>
      <c r="D16" s="14"/>
      <c r="E16" s="6">
        <f>'コート進行表2日目'!H32</f>
        <v>6</v>
      </c>
      <c r="F16" s="20"/>
      <c r="G16" s="8"/>
      <c r="H16" s="20"/>
      <c r="I16" s="20"/>
      <c r="J16" s="8"/>
      <c r="K16" s="20"/>
      <c r="O16" s="11"/>
      <c r="Q16" s="20"/>
    </row>
    <row r="17" spans="1:15" ht="13.5" customHeight="1" thickBot="1">
      <c r="A17" s="267"/>
      <c r="B17" s="251"/>
      <c r="C17" s="252"/>
      <c r="D17" s="6"/>
      <c r="E17" s="7"/>
      <c r="F17" s="8"/>
      <c r="G17" s="8"/>
      <c r="H17" s="20"/>
      <c r="I17" s="20"/>
      <c r="J17" s="8"/>
      <c r="K17" s="20"/>
      <c r="O17" s="11"/>
    </row>
    <row r="18" spans="2:15" ht="13.5" customHeight="1">
      <c r="B18" s="11"/>
      <c r="C18" s="11"/>
      <c r="D18" s="6"/>
      <c r="E18" s="12" t="s">
        <v>109</v>
      </c>
      <c r="F18" s="13"/>
      <c r="G18" s="8"/>
      <c r="H18" s="20"/>
      <c r="I18" s="20"/>
      <c r="J18" s="8"/>
      <c r="K18" s="20"/>
      <c r="O18" s="11"/>
    </row>
    <row r="19" spans="2:15" ht="13.5" customHeight="1" thickBot="1">
      <c r="B19" s="5" t="s">
        <v>457</v>
      </c>
      <c r="D19" s="6"/>
      <c r="E19" s="15" t="s">
        <v>501</v>
      </c>
      <c r="F19" s="8">
        <f>'コート進行表2日目'!L36</f>
        <v>6</v>
      </c>
      <c r="G19" s="20"/>
      <c r="H19" s="20"/>
      <c r="I19" s="20"/>
      <c r="J19" s="8"/>
      <c r="K19" s="20"/>
      <c r="O19" s="11"/>
    </row>
    <row r="20" spans="1:15" ht="13.5" customHeight="1">
      <c r="A20" s="266">
        <f>'予選リーグ表'!BJ72</f>
        <v>27</v>
      </c>
      <c r="B20" s="249" t="str">
        <f>IF(ISERROR(VLOOKUP(A20,'参加チーム名'!$B$3:$C$42,2,0)),"",VLOOKUP('決勝トーナメント'!A20,'参加チーム名'!$B$3:$C$42,2,0))&amp;""</f>
        <v>栗生ファイターズ</v>
      </c>
      <c r="C20" s="250"/>
      <c r="D20" s="6"/>
      <c r="E20" s="22"/>
      <c r="F20" s="8"/>
      <c r="G20" s="20"/>
      <c r="H20" s="20"/>
      <c r="I20" s="20"/>
      <c r="J20" s="8"/>
      <c r="K20" s="20"/>
      <c r="O20" s="11"/>
    </row>
    <row r="21" spans="1:15" ht="13.5" customHeight="1" thickBot="1">
      <c r="A21" s="267"/>
      <c r="B21" s="251"/>
      <c r="C21" s="252"/>
      <c r="D21" s="27"/>
      <c r="E21" s="6">
        <f>'コート進行表2日目'!L32</f>
        <v>9</v>
      </c>
      <c r="G21" s="20"/>
      <c r="H21" s="20"/>
      <c r="I21" s="20"/>
      <c r="J21" s="247" t="s">
        <v>424</v>
      </c>
      <c r="K21" s="248"/>
      <c r="L21" s="3">
        <f>'コート進行表2日目'!Q97</f>
        <v>2</v>
      </c>
      <c r="O21" s="11"/>
    </row>
    <row r="22" spans="2:12" ht="13.5" customHeight="1">
      <c r="B22" s="11"/>
      <c r="C22" s="11"/>
      <c r="D22" s="23"/>
      <c r="E22" s="23"/>
      <c r="G22" s="24"/>
      <c r="H22" s="24"/>
      <c r="I22" s="24" t="s">
        <v>129</v>
      </c>
      <c r="J22" s="13">
        <f>'コート進行表2日目'!H94</f>
        <v>9</v>
      </c>
      <c r="K22" s="25">
        <f>'コート進行表2日目'!H95</f>
        <v>10</v>
      </c>
      <c r="L22" s="25">
        <f>'コート進行表2日目'!H96</f>
        <v>0</v>
      </c>
    </row>
    <row r="23" spans="2:13" ht="13.5" customHeight="1" thickBot="1">
      <c r="B23" s="5" t="s">
        <v>458</v>
      </c>
      <c r="D23" s="23"/>
      <c r="E23" s="23"/>
      <c r="G23" s="20"/>
      <c r="H23" s="28"/>
      <c r="I23" s="26" t="s">
        <v>501</v>
      </c>
      <c r="J23" s="16"/>
      <c r="K23" s="20"/>
      <c r="L23" s="20"/>
      <c r="M23" s="8"/>
    </row>
    <row r="24" spans="1:13" ht="13.5" customHeight="1">
      <c r="A24" s="266">
        <f>'予選リーグ表'!BJ12</f>
        <v>5</v>
      </c>
      <c r="B24" s="249" t="str">
        <f>IF(ISERROR(VLOOKUP(A24,'参加チーム名'!$B$3:$C$42,2,0)),"",VLOOKUP('決勝トーナメント'!A24,'参加チーム名'!$B$3:$C$42,2,0))&amp;""</f>
        <v>岩沼西ファイターズ</v>
      </c>
      <c r="C24" s="250"/>
      <c r="D24" s="14"/>
      <c r="E24" s="6">
        <f>'コート進行表2日目'!H84</f>
        <v>6</v>
      </c>
      <c r="G24" s="20"/>
      <c r="H24" s="20"/>
      <c r="I24" s="20"/>
      <c r="J24" s="8"/>
      <c r="K24" s="20"/>
      <c r="L24" s="20"/>
      <c r="M24" s="8"/>
    </row>
    <row r="25" spans="1:13" ht="13.5" customHeight="1" thickBot="1">
      <c r="A25" s="267"/>
      <c r="B25" s="251"/>
      <c r="C25" s="252"/>
      <c r="D25" s="6"/>
      <c r="E25" s="7"/>
      <c r="F25" s="8"/>
      <c r="G25" s="20"/>
      <c r="H25" s="20"/>
      <c r="I25" s="20"/>
      <c r="J25" s="8"/>
      <c r="K25" s="20"/>
      <c r="L25" s="20"/>
      <c r="M25" s="8"/>
    </row>
    <row r="26" spans="2:13" ht="13.5" customHeight="1">
      <c r="B26" s="11"/>
      <c r="C26" s="11"/>
      <c r="D26" s="6"/>
      <c r="E26" s="12" t="s">
        <v>110</v>
      </c>
      <c r="F26" s="8">
        <f>'コート進行表2日目'!H88</f>
        <v>9</v>
      </c>
      <c r="G26" s="20"/>
      <c r="H26" s="20"/>
      <c r="I26" s="20"/>
      <c r="J26" s="8"/>
      <c r="K26" s="20"/>
      <c r="L26" s="20"/>
      <c r="M26" s="8"/>
    </row>
    <row r="27" spans="2:13" ht="13.5" customHeight="1" thickBot="1">
      <c r="B27" s="5" t="s">
        <v>460</v>
      </c>
      <c r="D27" s="6"/>
      <c r="E27" s="15" t="s">
        <v>503</v>
      </c>
      <c r="F27" s="16"/>
      <c r="G27" s="8"/>
      <c r="H27" s="20"/>
      <c r="I27" s="20"/>
      <c r="J27" s="8"/>
      <c r="K27" s="20"/>
      <c r="L27" s="20"/>
      <c r="M27" s="8"/>
    </row>
    <row r="28" spans="1:13" ht="13.5" customHeight="1">
      <c r="A28" s="266">
        <f>'予選リーグ表'!BJ78</f>
        <v>29</v>
      </c>
      <c r="B28" s="249" t="str">
        <f>IF(ISERROR(VLOOKUP(A28,'参加チーム名'!$B$3:$C$42,2,0)),"",VLOOKUP('決勝トーナメント'!A28,'参加チーム名'!$B$3:$C$42,2,0))&amp;""</f>
        <v>館ジャングルー</v>
      </c>
      <c r="C28" s="250"/>
      <c r="D28" s="6"/>
      <c r="E28" s="22"/>
      <c r="F28" s="8"/>
      <c r="G28" s="8"/>
      <c r="H28" s="20"/>
      <c r="I28" s="20"/>
      <c r="J28" s="8"/>
      <c r="K28" s="20"/>
      <c r="L28" s="20"/>
      <c r="M28" s="8"/>
    </row>
    <row r="29" spans="1:13" ht="13.5" customHeight="1" thickBot="1">
      <c r="A29" s="267"/>
      <c r="B29" s="251"/>
      <c r="C29" s="252"/>
      <c r="D29" s="27"/>
      <c r="E29" s="6">
        <f>'コート進行表2日目'!L84</f>
        <v>8</v>
      </c>
      <c r="F29" s="20"/>
      <c r="G29" s="8"/>
      <c r="H29" s="20"/>
      <c r="I29" s="20"/>
      <c r="J29" s="8"/>
      <c r="K29" s="20"/>
      <c r="L29" s="20"/>
      <c r="M29" s="8"/>
    </row>
    <row r="30" spans="2:13" ht="13.5" customHeight="1">
      <c r="B30" s="11"/>
      <c r="C30" s="11"/>
      <c r="D30" s="23"/>
      <c r="E30" s="23"/>
      <c r="F30" s="20"/>
      <c r="G30" s="8"/>
      <c r="H30" s="20"/>
      <c r="I30" s="20"/>
      <c r="J30" s="8"/>
      <c r="K30" s="20"/>
      <c r="L30" s="20"/>
      <c r="M30" s="8"/>
    </row>
    <row r="31" spans="2:13" ht="13.5" customHeight="1" thickBot="1">
      <c r="B31" s="5" t="s">
        <v>461</v>
      </c>
      <c r="D31" s="23"/>
      <c r="E31" s="23"/>
      <c r="F31" s="20"/>
      <c r="G31" s="8"/>
      <c r="H31" s="20"/>
      <c r="I31" s="20"/>
      <c r="J31" s="8"/>
      <c r="K31" s="20"/>
      <c r="L31" s="20"/>
      <c r="M31" s="8"/>
    </row>
    <row r="32" spans="1:13" ht="13.5" customHeight="1">
      <c r="A32" s="266">
        <f>'予選リーグ表'!BJ81</f>
        <v>28</v>
      </c>
      <c r="B32" s="249" t="str">
        <f>IF(ISERROR(VLOOKUP(A32,'参加チーム名'!$B$3:$C$42,2,0)),"",VLOOKUP('決勝トーナメント'!A32,'参加チーム名'!$B$3:$C$42,2,0))&amp;""</f>
        <v>三の丸フレンドリーキッズ</v>
      </c>
      <c r="C32" s="250"/>
      <c r="D32" s="14">
        <f>'コート進行表2日目'!H83</f>
        <v>10</v>
      </c>
      <c r="E32" s="23"/>
      <c r="F32" s="24" t="s">
        <v>126</v>
      </c>
      <c r="G32" s="13"/>
      <c r="H32" s="25"/>
      <c r="I32" s="25"/>
      <c r="J32" s="8"/>
      <c r="K32" s="20"/>
      <c r="L32" s="20"/>
      <c r="M32" s="8"/>
    </row>
    <row r="33" spans="1:13" ht="13.5" customHeight="1" thickBot="1">
      <c r="A33" s="267"/>
      <c r="B33" s="251"/>
      <c r="C33" s="252"/>
      <c r="D33" s="6"/>
      <c r="E33" s="17"/>
      <c r="F33" s="26" t="s">
        <v>503</v>
      </c>
      <c r="G33" s="253" t="s">
        <v>424</v>
      </c>
      <c r="H33" s="254"/>
      <c r="I33" s="3">
        <f>'コート進行表2日目'!R41</f>
        <v>2</v>
      </c>
      <c r="L33" s="20"/>
      <c r="M33" s="8"/>
    </row>
    <row r="34" spans="2:13" ht="13.5" customHeight="1">
      <c r="B34" s="11"/>
      <c r="C34" s="11"/>
      <c r="D34" s="12" t="s">
        <v>105</v>
      </c>
      <c r="E34" s="17">
        <f>'コート進行表2日目'!H86</f>
        <v>6</v>
      </c>
      <c r="F34" s="20"/>
      <c r="G34" s="8">
        <f>'コート進行表2日目'!L38</f>
        <v>7</v>
      </c>
      <c r="H34" s="3">
        <f>'コート進行表2日目'!L39</f>
        <v>8</v>
      </c>
      <c r="I34" s="3">
        <f>'コート進行表2日目'!L40</f>
        <v>9</v>
      </c>
      <c r="L34" s="20"/>
      <c r="M34" s="8"/>
    </row>
    <row r="35" spans="2:13" ht="13.5" customHeight="1" thickBot="1">
      <c r="B35" s="5" t="s">
        <v>462</v>
      </c>
      <c r="D35" s="15" t="s">
        <v>419</v>
      </c>
      <c r="E35" s="19"/>
      <c r="F35" s="8"/>
      <c r="G35" s="8"/>
      <c r="L35" s="20"/>
      <c r="M35" s="8"/>
    </row>
    <row r="36" spans="1:13" ht="13.5" customHeight="1">
      <c r="A36" s="266">
        <f>'予選リーグ表'!BJ30</f>
        <v>13</v>
      </c>
      <c r="B36" s="249" t="str">
        <f>IF(ISERROR(VLOOKUP(A36,'参加チーム名'!$B$3:$C$42,2,0)),"",VLOOKUP('決勝トーナメント'!A36,'参加チーム名'!$B$3:$C$42,2,0))&amp;""</f>
        <v>GTO☆ASUCOME</v>
      </c>
      <c r="C36" s="250"/>
      <c r="D36" s="6"/>
      <c r="E36" s="17"/>
      <c r="F36" s="8"/>
      <c r="G36" s="8"/>
      <c r="L36" s="20"/>
      <c r="M36" s="8"/>
    </row>
    <row r="37" spans="1:13" ht="13.5" customHeight="1" thickBot="1">
      <c r="A37" s="267"/>
      <c r="B37" s="251"/>
      <c r="C37" s="252"/>
      <c r="D37" s="27">
        <f>'コート進行表2日目'!L83</f>
        <v>7</v>
      </c>
      <c r="E37" s="12" t="s">
        <v>122</v>
      </c>
      <c r="F37" s="8"/>
      <c r="G37" s="8"/>
      <c r="L37" s="20"/>
      <c r="M37" s="8"/>
    </row>
    <row r="38" spans="2:13" ht="13.5" customHeight="1">
      <c r="B38" s="11"/>
      <c r="C38" s="11"/>
      <c r="D38" s="6"/>
      <c r="E38" s="15" t="s">
        <v>503</v>
      </c>
      <c r="F38" s="16">
        <f>'コート進行表2日目'!L88</f>
        <v>8</v>
      </c>
      <c r="L38" s="20"/>
      <c r="M38" s="8"/>
    </row>
    <row r="39" spans="2:13" ht="13.5" customHeight="1" thickBot="1">
      <c r="B39" s="5" t="s">
        <v>463</v>
      </c>
      <c r="D39" s="6"/>
      <c r="E39" s="6"/>
      <c r="F39" s="8"/>
      <c r="L39" s="20"/>
      <c r="M39" s="8"/>
    </row>
    <row r="40" spans="1:13" ht="13.5" customHeight="1">
      <c r="A40" s="266">
        <f>'予選リーグ表'!BJ66</f>
        <v>22</v>
      </c>
      <c r="B40" s="249" t="str">
        <f>IF(ISERROR(VLOOKUP(A40,'参加チーム名'!$B$3:$C$42,2,0)),"",VLOOKUP('決勝トーナメント'!A40,'参加チーム名'!$B$3:$C$42,2,0))&amp;""</f>
        <v>五本松ドッジハンターズA</v>
      </c>
      <c r="C40" s="250"/>
      <c r="D40" s="22"/>
      <c r="E40" s="22"/>
      <c r="F40" s="8"/>
      <c r="L40" s="20"/>
      <c r="M40" s="8"/>
    </row>
    <row r="41" spans="1:13" ht="13.5" customHeight="1" thickBot="1">
      <c r="A41" s="267"/>
      <c r="B41" s="251"/>
      <c r="C41" s="252"/>
      <c r="D41" s="23"/>
      <c r="E41" s="23">
        <f>'コート進行表2日目'!L86</f>
        <v>10</v>
      </c>
      <c r="L41" s="20"/>
      <c r="M41" s="8"/>
    </row>
    <row r="42" spans="2:13" ht="13.5" customHeight="1">
      <c r="B42" s="11"/>
      <c r="C42" s="11"/>
      <c r="D42" s="23"/>
      <c r="E42" s="23"/>
      <c r="L42" s="20"/>
      <c r="M42" s="8"/>
    </row>
    <row r="43" spans="2:13" ht="13.5" customHeight="1" thickBot="1">
      <c r="B43" s="5" t="s">
        <v>464</v>
      </c>
      <c r="D43" s="23"/>
      <c r="E43" s="23"/>
      <c r="L43" s="20"/>
      <c r="M43" s="8"/>
    </row>
    <row r="44" spans="1:16" ht="13.5" customHeight="1">
      <c r="A44" s="266">
        <f>'予選リーグ表'!BJ9</f>
        <v>4</v>
      </c>
      <c r="B44" s="249" t="str">
        <f>IF(ISERROR(VLOOKUP(A44,'参加チーム名'!$B$3:$C$42,2,0)),"",VLOOKUP('決勝トーナメント'!A44,'参加チーム名'!$B$3:$C$42,2,0))&amp;""</f>
        <v>岩槻・F・ビクトリー</v>
      </c>
      <c r="C44" s="250"/>
      <c r="D44" s="2"/>
      <c r="E44" s="1">
        <f>'コート進行表2日目'!H138</f>
        <v>11</v>
      </c>
      <c r="L44" s="24" t="s">
        <v>422</v>
      </c>
      <c r="M44" s="29"/>
      <c r="N44" s="271" t="s">
        <v>78</v>
      </c>
      <c r="O44" s="272"/>
      <c r="P44" s="273"/>
    </row>
    <row r="45" spans="1:16" ht="13.5" customHeight="1" thickBot="1">
      <c r="A45" s="267"/>
      <c r="B45" s="251"/>
      <c r="C45" s="252"/>
      <c r="D45" s="6"/>
      <c r="E45" s="7"/>
      <c r="F45" s="8"/>
      <c r="K45" s="255" t="s">
        <v>502</v>
      </c>
      <c r="L45" s="256"/>
      <c r="M45" s="30"/>
      <c r="N45" s="274"/>
      <c r="O45" s="275"/>
      <c r="P45" s="276"/>
    </row>
    <row r="46" spans="2:13" ht="13.5" customHeight="1">
      <c r="B46" s="11"/>
      <c r="C46" s="11"/>
      <c r="D46" s="6"/>
      <c r="E46" s="6"/>
      <c r="F46" s="8"/>
      <c r="L46" s="20"/>
      <c r="M46" s="8"/>
    </row>
    <row r="47" spans="2:13" ht="13.5" customHeight="1" thickBot="1">
      <c r="B47" s="5" t="s">
        <v>465</v>
      </c>
      <c r="D47" s="6"/>
      <c r="E47" s="12" t="s">
        <v>123</v>
      </c>
      <c r="F47" s="13">
        <f>'コート進行表2日目'!H140</f>
        <v>10</v>
      </c>
      <c r="L47" s="20"/>
      <c r="M47" s="8"/>
    </row>
    <row r="48" spans="1:13" ht="13.5" customHeight="1">
      <c r="A48" s="266">
        <f>'予選リーグ表'!BJ87</f>
        <v>30</v>
      </c>
      <c r="B48" s="249" t="str">
        <f>IF(ISERROR(VLOOKUP(A48,'参加チーム名'!$B$3:$C$42,2,0)),"",VLOOKUP('決勝トーナメント'!A48,'参加チーム名'!$B$3:$C$42,2,0))&amp;""</f>
        <v>Aoiトップガン</v>
      </c>
      <c r="C48" s="250"/>
      <c r="D48" s="14">
        <f>'コート進行表2日目'!H135</f>
        <v>7</v>
      </c>
      <c r="E48" s="15" t="s">
        <v>420</v>
      </c>
      <c r="F48" s="16"/>
      <c r="G48" s="8"/>
      <c r="L48" s="20"/>
      <c r="M48" s="8"/>
    </row>
    <row r="49" spans="1:13" ht="13.5" customHeight="1" thickBot="1">
      <c r="A49" s="267"/>
      <c r="B49" s="251"/>
      <c r="C49" s="252"/>
      <c r="D49" s="6"/>
      <c r="E49" s="17"/>
      <c r="F49" s="8"/>
      <c r="G49" s="8"/>
      <c r="L49" s="20"/>
      <c r="M49" s="8"/>
    </row>
    <row r="50" spans="2:16" ht="13.5" customHeight="1">
      <c r="B50" s="11"/>
      <c r="C50" s="11"/>
      <c r="D50" s="12" t="s">
        <v>106</v>
      </c>
      <c r="E50" s="18"/>
      <c r="F50" s="8"/>
      <c r="G50" s="8"/>
      <c r="L50" s="20"/>
      <c r="M50" s="8"/>
      <c r="P50" s="3"/>
    </row>
    <row r="51" spans="2:16" ht="13.5" customHeight="1" thickBot="1">
      <c r="B51" s="5" t="s">
        <v>466</v>
      </c>
      <c r="D51" s="15" t="s">
        <v>420</v>
      </c>
      <c r="E51" s="19">
        <f>'コート進行表2日目'!L138</f>
        <v>0</v>
      </c>
      <c r="F51" s="20"/>
      <c r="G51" s="8"/>
      <c r="L51" s="20"/>
      <c r="M51" s="8"/>
      <c r="P51" s="3"/>
    </row>
    <row r="52" spans="1:16" ht="13.5" customHeight="1">
      <c r="A52" s="266">
        <f>'予選リーグ表'!BJ24</f>
        <v>15</v>
      </c>
      <c r="B52" s="249" t="str">
        <f>IF(ISERROR(VLOOKUP(A52,'参加チーム名'!$B$3:$C$42,2,0)),"",VLOOKUP('決勝トーナメント'!A52,'参加チーム名'!$B$3:$C$42,2,0))&amp;""</f>
        <v>大衡ファイターズ</v>
      </c>
      <c r="C52" s="250"/>
      <c r="D52" s="22"/>
      <c r="E52" s="17"/>
      <c r="F52" s="20"/>
      <c r="G52" s="247" t="s">
        <v>424</v>
      </c>
      <c r="H52" s="248"/>
      <c r="I52" s="3">
        <f>'コート進行表2日目'!Q92</f>
        <v>1</v>
      </c>
      <c r="L52" s="20"/>
      <c r="M52" s="8"/>
      <c r="P52" s="3"/>
    </row>
    <row r="53" spans="1:16" ht="13.5" customHeight="1" thickBot="1">
      <c r="A53" s="267"/>
      <c r="B53" s="251"/>
      <c r="C53" s="252"/>
      <c r="D53" s="23">
        <f>'コート進行表2日目'!L135</f>
        <v>6</v>
      </c>
      <c r="E53" s="23"/>
      <c r="F53" s="24" t="s">
        <v>127</v>
      </c>
      <c r="G53" s="8">
        <f>'コート進行表2日目'!H90</f>
        <v>5</v>
      </c>
      <c r="H53" s="25">
        <f>'コート進行表2日目'!H91</f>
        <v>8</v>
      </c>
      <c r="I53" s="25">
        <f>'コート進行表2日目'!H92</f>
        <v>7</v>
      </c>
      <c r="L53" s="20"/>
      <c r="M53" s="8"/>
      <c r="P53" s="3"/>
    </row>
    <row r="54" spans="2:16" ht="13.5" customHeight="1">
      <c r="B54" s="11"/>
      <c r="C54" s="11"/>
      <c r="D54" s="23"/>
      <c r="E54" s="23"/>
      <c r="F54" s="26" t="s">
        <v>420</v>
      </c>
      <c r="G54" s="16"/>
      <c r="H54" s="20"/>
      <c r="I54" s="20"/>
      <c r="J54" s="8"/>
      <c r="K54" s="20"/>
      <c r="M54" s="8"/>
      <c r="P54" s="3"/>
    </row>
    <row r="55" spans="2:16" ht="13.5" customHeight="1" thickBot="1">
      <c r="B55" s="5" t="s">
        <v>459</v>
      </c>
      <c r="D55" s="23"/>
      <c r="E55" s="23"/>
      <c r="F55" s="20"/>
      <c r="G55" s="8"/>
      <c r="H55" s="20"/>
      <c r="I55" s="20"/>
      <c r="J55" s="8"/>
      <c r="K55" s="20"/>
      <c r="M55" s="8"/>
      <c r="P55" s="3"/>
    </row>
    <row r="56" spans="1:16" ht="13.5" customHeight="1">
      <c r="A56" s="266">
        <f>'予選リーグ表'!BJ21</f>
        <v>14</v>
      </c>
      <c r="B56" s="249" t="str">
        <f>IF(ISERROR(VLOOKUP(A56,'参加チーム名'!$B$3:$C$42,2,0)),"",VLOOKUP('決勝トーナメント'!A56,'参加チーム名'!$B$3:$C$42,2,0))&amp;""</f>
        <v>月見レッドアーマーズ</v>
      </c>
      <c r="C56" s="250"/>
      <c r="D56" s="14"/>
      <c r="E56" s="6">
        <f>'コート進行表2日目'!H136</f>
        <v>3</v>
      </c>
      <c r="F56" s="20"/>
      <c r="G56" s="8"/>
      <c r="H56" s="20"/>
      <c r="I56" s="20"/>
      <c r="J56" s="8"/>
      <c r="K56" s="20"/>
      <c r="M56" s="8"/>
      <c r="P56" s="3"/>
    </row>
    <row r="57" spans="1:16" ht="13.5" customHeight="1" thickBot="1">
      <c r="A57" s="267"/>
      <c r="B57" s="251"/>
      <c r="C57" s="252"/>
      <c r="D57" s="6"/>
      <c r="E57" s="7"/>
      <c r="F57" s="8"/>
      <c r="G57" s="8"/>
      <c r="H57" s="20"/>
      <c r="I57" s="20"/>
      <c r="J57" s="8"/>
      <c r="K57" s="20"/>
      <c r="M57" s="8"/>
      <c r="P57" s="3"/>
    </row>
    <row r="58" spans="2:16" ht="13.5" customHeight="1">
      <c r="B58" s="11"/>
      <c r="C58" s="11"/>
      <c r="D58" s="6"/>
      <c r="E58" s="12" t="s">
        <v>111</v>
      </c>
      <c r="F58" s="13"/>
      <c r="G58" s="8"/>
      <c r="H58" s="20"/>
      <c r="I58" s="20"/>
      <c r="J58" s="8"/>
      <c r="K58" s="20"/>
      <c r="M58" s="8"/>
      <c r="P58" s="3"/>
    </row>
    <row r="59" spans="2:16" ht="13.5" customHeight="1" thickBot="1">
      <c r="B59" s="5" t="s">
        <v>467</v>
      </c>
      <c r="D59" s="6"/>
      <c r="E59" s="15" t="s">
        <v>420</v>
      </c>
      <c r="F59" s="8">
        <f>'コート進行表2日目'!L140</f>
        <v>5</v>
      </c>
      <c r="G59" s="20"/>
      <c r="H59" s="20"/>
      <c r="I59" s="20"/>
      <c r="J59" s="8"/>
      <c r="K59" s="20"/>
      <c r="M59" s="8"/>
      <c r="P59" s="3"/>
    </row>
    <row r="60" spans="1:16" ht="13.5" customHeight="1">
      <c r="A60" s="266">
        <f>'予選リーグ表'!BJ69</f>
        <v>25</v>
      </c>
      <c r="B60" s="249" t="str">
        <f>IF(ISERROR(VLOOKUP(A60,'参加チーム名'!$B$3:$C$42,2,0)),"",VLOOKUP('決勝トーナメント'!A60,'参加チーム名'!$B$3:$C$42,2,0))&amp;""</f>
        <v>原小ファイターズ</v>
      </c>
      <c r="C60" s="250"/>
      <c r="D60" s="6"/>
      <c r="E60" s="22"/>
      <c r="F60" s="8"/>
      <c r="G60" s="20"/>
      <c r="H60" s="20"/>
      <c r="I60" s="20"/>
      <c r="J60" s="8"/>
      <c r="K60" s="20"/>
      <c r="M60" s="8"/>
      <c r="P60" s="3"/>
    </row>
    <row r="61" spans="1:16" ht="13.5" customHeight="1" thickBot="1">
      <c r="A61" s="267"/>
      <c r="B61" s="251"/>
      <c r="C61" s="252"/>
      <c r="D61" s="27"/>
      <c r="E61" s="6">
        <f>'コート進行表2日目'!L136</f>
        <v>11</v>
      </c>
      <c r="G61" s="20"/>
      <c r="H61" s="20"/>
      <c r="I61" s="20"/>
      <c r="J61" s="31"/>
      <c r="K61" s="32"/>
      <c r="M61" s="8"/>
      <c r="P61" s="3"/>
    </row>
    <row r="62" spans="2:16" ht="13.5" customHeight="1">
      <c r="B62" s="11"/>
      <c r="C62" s="11"/>
      <c r="D62" s="23"/>
      <c r="E62" s="23"/>
      <c r="G62" s="24"/>
      <c r="H62" s="24"/>
      <c r="I62" s="24"/>
      <c r="J62" s="8"/>
      <c r="K62" s="25"/>
      <c r="L62" s="25"/>
      <c r="M62" s="8"/>
      <c r="O62" s="3"/>
      <c r="P62" s="3"/>
    </row>
    <row r="63" spans="2:16" ht="13.5" customHeight="1" thickBot="1">
      <c r="B63" s="5" t="s">
        <v>468</v>
      </c>
      <c r="D63" s="23"/>
      <c r="E63" s="23"/>
      <c r="G63" s="20"/>
      <c r="H63" s="26"/>
      <c r="I63" s="28" t="s">
        <v>423</v>
      </c>
      <c r="J63" s="16"/>
      <c r="K63" s="20"/>
      <c r="L63" s="20"/>
      <c r="M63" s="20"/>
      <c r="O63" s="3"/>
      <c r="P63" s="3"/>
    </row>
    <row r="64" spans="1:16" ht="13.5" customHeight="1">
      <c r="A64" s="266">
        <f>'予選リーグ表'!BJ15</f>
        <v>9</v>
      </c>
      <c r="B64" s="249" t="str">
        <f>IF(ISERROR(VLOOKUP(A64,'参加チーム名'!$B$3:$C$42,2,0)),"",VLOOKUP('決勝トーナメント'!A64,'参加チーム名'!$B$3:$C$42,2,0))&amp;""</f>
        <v>千葉ドラーズ</v>
      </c>
      <c r="C64" s="250"/>
      <c r="D64" s="14"/>
      <c r="E64" s="6">
        <f>'コート進行表2日目'!H188</f>
        <v>10</v>
      </c>
      <c r="G64" s="20"/>
      <c r="H64" s="32"/>
      <c r="I64" s="24" t="s">
        <v>502</v>
      </c>
      <c r="J64" s="247" t="s">
        <v>424</v>
      </c>
      <c r="K64" s="248"/>
      <c r="L64" s="20">
        <f>'コート進行表2日目'!R97</f>
        <v>0</v>
      </c>
      <c r="M64" s="20"/>
      <c r="O64" s="3"/>
      <c r="P64" s="3"/>
    </row>
    <row r="65" spans="1:16" ht="13.5" customHeight="1" thickBot="1">
      <c r="A65" s="267"/>
      <c r="B65" s="251"/>
      <c r="C65" s="252"/>
      <c r="D65" s="6"/>
      <c r="E65" s="7"/>
      <c r="F65" s="8"/>
      <c r="G65" s="20"/>
      <c r="H65" s="20"/>
      <c r="I65" s="20"/>
      <c r="J65" s="8">
        <f>'コート進行表2日目'!L94</f>
        <v>6</v>
      </c>
      <c r="K65" s="20">
        <f>'コート進行表2日目'!L95</f>
        <v>9</v>
      </c>
      <c r="L65" s="20">
        <f>'コート進行表2日目'!L96</f>
        <v>0</v>
      </c>
      <c r="M65" s="20"/>
      <c r="O65" s="3"/>
      <c r="P65" s="3"/>
    </row>
    <row r="66" spans="4:16" ht="13.5" customHeight="1">
      <c r="D66" s="6"/>
      <c r="E66" s="12" t="s">
        <v>116</v>
      </c>
      <c r="F66" s="8">
        <f>'コート進行表2日目'!H192</f>
        <v>5</v>
      </c>
      <c r="G66" s="20"/>
      <c r="H66" s="20"/>
      <c r="I66" s="20"/>
      <c r="J66" s="8"/>
      <c r="K66" s="20"/>
      <c r="L66" s="20"/>
      <c r="M66" s="20"/>
      <c r="O66" s="3"/>
      <c r="P66" s="3"/>
    </row>
    <row r="67" spans="2:15" ht="13.5" customHeight="1" thickBot="1">
      <c r="B67" s="5" t="s">
        <v>469</v>
      </c>
      <c r="D67" s="6"/>
      <c r="E67" s="15" t="s">
        <v>421</v>
      </c>
      <c r="F67" s="16"/>
      <c r="G67" s="8"/>
      <c r="H67" s="20"/>
      <c r="I67" s="20"/>
      <c r="J67" s="8"/>
      <c r="K67" s="20"/>
      <c r="L67" s="20"/>
      <c r="M67" s="20"/>
      <c r="O67" s="3"/>
    </row>
    <row r="68" spans="1:15" ht="13.5" customHeight="1">
      <c r="A68" s="266">
        <f>'予選リーグ表'!BJ75</f>
        <v>24</v>
      </c>
      <c r="B68" s="249" t="str">
        <f>IF(ISERROR(VLOOKUP(A68,'参加チーム名'!$B$3:$C$42,2,0)),"",VLOOKUP('決勝トーナメント'!A68,'参加チーム名'!$B$3:$C$42,2,0))&amp;""</f>
        <v>SPファイヤードラゴンズ</v>
      </c>
      <c r="C68" s="250"/>
      <c r="D68" s="6"/>
      <c r="E68" s="22"/>
      <c r="F68" s="8"/>
      <c r="G68" s="8"/>
      <c r="H68" s="20"/>
      <c r="I68" s="20"/>
      <c r="J68" s="8"/>
      <c r="K68" s="20"/>
      <c r="L68" s="20"/>
      <c r="M68" s="20"/>
      <c r="O68" s="3"/>
    </row>
    <row r="69" spans="1:15" ht="13.5" customHeight="1" thickBot="1">
      <c r="A69" s="267"/>
      <c r="B69" s="251"/>
      <c r="C69" s="252"/>
      <c r="D69" s="27"/>
      <c r="E69" s="6">
        <f>'コート進行表2日目'!L188</f>
        <v>3</v>
      </c>
      <c r="F69" s="20"/>
      <c r="G69" s="8"/>
      <c r="H69" s="20"/>
      <c r="I69" s="20"/>
      <c r="J69" s="8"/>
      <c r="K69" s="20"/>
      <c r="L69" s="20"/>
      <c r="M69" s="20"/>
      <c r="O69" s="3"/>
    </row>
    <row r="70" spans="4:15" ht="13.5" customHeight="1">
      <c r="D70" s="23"/>
      <c r="E70" s="23"/>
      <c r="F70" s="20"/>
      <c r="G70" s="8"/>
      <c r="H70" s="20"/>
      <c r="I70" s="20"/>
      <c r="J70" s="8"/>
      <c r="K70" s="20"/>
      <c r="L70" s="20"/>
      <c r="M70" s="20"/>
      <c r="O70" s="3"/>
    </row>
    <row r="71" spans="2:15" ht="13.5" customHeight="1" thickBot="1">
      <c r="B71" s="5" t="s">
        <v>470</v>
      </c>
      <c r="D71" s="23"/>
      <c r="E71" s="23"/>
      <c r="F71" s="20"/>
      <c r="G71" s="8"/>
      <c r="H71" s="20"/>
      <c r="I71" s="20"/>
      <c r="J71" s="8"/>
      <c r="K71" s="20"/>
      <c r="L71" s="20"/>
      <c r="M71" s="20"/>
      <c r="O71" s="3"/>
    </row>
    <row r="72" spans="1:15" ht="13.5" customHeight="1">
      <c r="A72" s="266">
        <f>'予選リーグ表'!BJ33</f>
        <v>8</v>
      </c>
      <c r="B72" s="249" t="str">
        <f>IF(ISERROR(VLOOKUP(A72,'参加チーム名'!$B$3:$C$42,2,0)),"",VLOOKUP('決勝トーナメント'!A72,'参加チーム名'!$B$3:$C$42,2,0))&amp;""</f>
        <v>NSOミラクルファイターズ</v>
      </c>
      <c r="C72" s="250"/>
      <c r="D72" s="14">
        <f>'コート進行表2日目'!H187</f>
        <v>6</v>
      </c>
      <c r="E72" s="23"/>
      <c r="F72" s="24" t="s">
        <v>128</v>
      </c>
      <c r="G72" s="13"/>
      <c r="H72" s="25"/>
      <c r="I72" s="25"/>
      <c r="J72" s="8"/>
      <c r="K72" s="20"/>
      <c r="L72" s="20"/>
      <c r="M72" s="20"/>
      <c r="O72" s="3"/>
    </row>
    <row r="73" spans="1:15" ht="13.5" customHeight="1" thickBot="1">
      <c r="A73" s="267"/>
      <c r="B73" s="251"/>
      <c r="C73" s="252"/>
      <c r="D73" s="6"/>
      <c r="E73" s="17"/>
      <c r="F73" s="26" t="s">
        <v>625</v>
      </c>
      <c r="G73" s="253" t="s">
        <v>626</v>
      </c>
      <c r="H73" s="254"/>
      <c r="I73" s="3">
        <f>'コート進行表2日目'!R92</f>
        <v>2</v>
      </c>
      <c r="O73" s="3"/>
    </row>
    <row r="74" spans="4:15" ht="13.5" customHeight="1">
      <c r="D74" s="12" t="s">
        <v>107</v>
      </c>
      <c r="E74" s="17">
        <f>'コート進行表2日目'!H190</f>
        <v>7</v>
      </c>
      <c r="F74" s="20"/>
      <c r="G74" s="8">
        <f>'コート進行表2日目'!L90</f>
        <v>9</v>
      </c>
      <c r="H74" s="3">
        <f>'コート進行表2日目'!L91</f>
        <v>5</v>
      </c>
      <c r="I74" s="3">
        <f>'コート進行表2日目'!L92</f>
        <v>9</v>
      </c>
      <c r="O74" s="3"/>
    </row>
    <row r="75" spans="2:15" ht="13.5" customHeight="1" thickBot="1">
      <c r="B75" s="5" t="s">
        <v>471</v>
      </c>
      <c r="D75" s="15" t="s">
        <v>625</v>
      </c>
      <c r="E75" s="19"/>
      <c r="F75" s="8"/>
      <c r="G75" s="8"/>
      <c r="O75" s="3"/>
    </row>
    <row r="76" spans="1:15" ht="13.5" customHeight="1">
      <c r="A76" s="266">
        <f>'予選リーグ表'!BJ84</f>
        <v>26</v>
      </c>
      <c r="B76" s="249" t="str">
        <f>IF(ISERROR(VLOOKUP(A76,'参加チーム名'!$B$3:$C$42,2,0)),"",VLOOKUP('決勝トーナメント'!A76,'参加チーム名'!$B$3:$C$42,2,0))&amp;""</f>
        <v>須賀川ゴジラキッズ</v>
      </c>
      <c r="C76" s="250"/>
      <c r="D76" s="6"/>
      <c r="E76" s="17"/>
      <c r="F76" s="8"/>
      <c r="G76" s="8"/>
      <c r="O76" s="3"/>
    </row>
    <row r="77" spans="1:15" ht="13.5" customHeight="1" thickBot="1">
      <c r="A77" s="267"/>
      <c r="B77" s="251"/>
      <c r="C77" s="252"/>
      <c r="D77" s="27">
        <f>'コート進行表2日目'!L187</f>
        <v>11</v>
      </c>
      <c r="E77" s="12" t="s">
        <v>124</v>
      </c>
      <c r="F77" s="8"/>
      <c r="G77" s="8"/>
      <c r="O77" s="3"/>
    </row>
    <row r="78" spans="4:15" ht="13.5" customHeight="1">
      <c r="D78" s="6"/>
      <c r="E78" s="15" t="s">
        <v>625</v>
      </c>
      <c r="F78" s="16">
        <f>'コート進行表2日目'!L192</f>
        <v>7</v>
      </c>
      <c r="O78" s="3"/>
    </row>
    <row r="79" spans="2:6" ht="13.5" customHeight="1" thickBot="1">
      <c r="B79" s="5" t="s">
        <v>499</v>
      </c>
      <c r="D79" s="6"/>
      <c r="E79" s="6"/>
      <c r="F79" s="8"/>
    </row>
    <row r="80" spans="1:6" ht="13.5" customHeight="1">
      <c r="A80" s="266">
        <f>'予選リーグ表'!BJ63</f>
        <v>32</v>
      </c>
      <c r="B80" s="249" t="str">
        <f>IF(ISERROR(VLOOKUP(A80,'参加チーム名'!$B$3:$C$42,2,0)),"",VLOOKUP('決勝トーナメント'!A80,'参加チーム名'!$B$3:$C$42,2,0))&amp;""</f>
        <v>大谷ブルーウインズ</v>
      </c>
      <c r="C80" s="250"/>
      <c r="D80" s="22"/>
      <c r="E80" s="22"/>
      <c r="F80" s="8"/>
    </row>
    <row r="81" spans="1:5" ht="13.5" customHeight="1" thickBot="1">
      <c r="A81" s="267"/>
      <c r="B81" s="251"/>
      <c r="C81" s="252"/>
      <c r="D81" s="23"/>
      <c r="E81" s="23">
        <f>'コート進行表2日目'!L190</f>
        <v>9</v>
      </c>
    </row>
    <row r="82" spans="2:3" ht="13.5" customHeight="1">
      <c r="B82" s="11"/>
      <c r="C82" s="11"/>
    </row>
    <row r="83" spans="2:3" ht="17.25" customHeight="1">
      <c r="B83" s="11"/>
      <c r="C83" s="11"/>
    </row>
    <row r="84" spans="2:5" ht="21.75" customHeight="1">
      <c r="B84" s="11"/>
      <c r="C84" s="11"/>
      <c r="E84" s="32"/>
    </row>
  </sheetData>
  <sheetProtection password="DC93" sheet="1"/>
  <mergeCells count="57">
    <mergeCell ref="A1:P1"/>
    <mergeCell ref="N44:P45"/>
    <mergeCell ref="J64:K64"/>
    <mergeCell ref="A52:A53"/>
    <mergeCell ref="A28:A29"/>
    <mergeCell ref="B4:C5"/>
    <mergeCell ref="A32:A33"/>
    <mergeCell ref="A36:A37"/>
    <mergeCell ref="A4:A5"/>
    <mergeCell ref="A8:A9"/>
    <mergeCell ref="A68:A69"/>
    <mergeCell ref="A12:A13"/>
    <mergeCell ref="A16:A17"/>
    <mergeCell ref="A40:A41"/>
    <mergeCell ref="A44:A45"/>
    <mergeCell ref="A20:A21"/>
    <mergeCell ref="A24:A25"/>
    <mergeCell ref="B68:C69"/>
    <mergeCell ref="A48:A49"/>
    <mergeCell ref="B60:C61"/>
    <mergeCell ref="B44:C45"/>
    <mergeCell ref="A80:A81"/>
    <mergeCell ref="A76:A77"/>
    <mergeCell ref="A72:A73"/>
    <mergeCell ref="A56:A57"/>
    <mergeCell ref="A60:A61"/>
    <mergeCell ref="A64:A65"/>
    <mergeCell ref="K6:L7"/>
    <mergeCell ref="K8:L9"/>
    <mergeCell ref="K10:L11"/>
    <mergeCell ref="B40:C41"/>
    <mergeCell ref="B76:C77"/>
    <mergeCell ref="B80:C81"/>
    <mergeCell ref="B24:C25"/>
    <mergeCell ref="B8:C9"/>
    <mergeCell ref="B12:C13"/>
    <mergeCell ref="B16:C17"/>
    <mergeCell ref="M4:P5"/>
    <mergeCell ref="M6:P7"/>
    <mergeCell ref="M8:P9"/>
    <mergeCell ref="M10:P11"/>
    <mergeCell ref="B36:C37"/>
    <mergeCell ref="B28:C29"/>
    <mergeCell ref="B32:C33"/>
    <mergeCell ref="G12:H12"/>
    <mergeCell ref="G33:H33"/>
    <mergeCell ref="K4:L5"/>
    <mergeCell ref="J21:K21"/>
    <mergeCell ref="B72:C73"/>
    <mergeCell ref="B48:C49"/>
    <mergeCell ref="B56:C57"/>
    <mergeCell ref="G52:H52"/>
    <mergeCell ref="G73:H73"/>
    <mergeCell ref="K45:L45"/>
    <mergeCell ref="B20:C21"/>
    <mergeCell ref="B52:C53"/>
    <mergeCell ref="B64:C65"/>
  </mergeCells>
  <conditionalFormatting sqref="D8 D48 D32 D72">
    <cfRule type="expression" priority="1" dxfId="50" stopIfTrue="1">
      <formula>D8&gt;D13</formula>
    </cfRule>
    <cfRule type="expression" priority="2" dxfId="282" stopIfTrue="1">
      <formula>D8&lt;D13</formula>
    </cfRule>
  </conditionalFormatting>
  <conditionalFormatting sqref="D4:E4 D44:E44">
    <cfRule type="expression" priority="3" dxfId="50" stopIfTrue="1">
      <formula>E4&gt;E11</formula>
    </cfRule>
    <cfRule type="expression" priority="4" dxfId="282" stopIfTrue="1">
      <formula>E4&lt;E11</formula>
    </cfRule>
  </conditionalFormatting>
  <conditionalFormatting sqref="E5 E45">
    <cfRule type="expression" priority="5" dxfId="283" stopIfTrue="1">
      <formula>E4&gt;E11</formula>
    </cfRule>
    <cfRule type="expression" priority="6" dxfId="284" stopIfTrue="1">
      <formula>E4&lt;E11</formula>
    </cfRule>
  </conditionalFormatting>
  <conditionalFormatting sqref="D12 D52">
    <cfRule type="expression" priority="7" dxfId="50" stopIfTrue="1">
      <formula>D8&lt;D13</formula>
    </cfRule>
    <cfRule type="expression" priority="8" dxfId="282" stopIfTrue="1">
      <formula>D8&gt;D13</formula>
    </cfRule>
  </conditionalFormatting>
  <conditionalFormatting sqref="D16:E16 D24:E24 D56:E56 D64:E64">
    <cfRule type="expression" priority="9" dxfId="50" stopIfTrue="1">
      <formula>E16&gt;E21</formula>
    </cfRule>
    <cfRule type="expression" priority="10" dxfId="282" stopIfTrue="1">
      <formula>E16&lt;E21</formula>
    </cfRule>
  </conditionalFormatting>
  <conditionalFormatting sqref="E17 E25 E57 E65">
    <cfRule type="expression" priority="11" dxfId="283" stopIfTrue="1">
      <formula>E16&gt;E21</formula>
    </cfRule>
    <cfRule type="expression" priority="12" dxfId="284" stopIfTrue="1">
      <formula>E16&lt;E21</formula>
    </cfRule>
  </conditionalFormatting>
  <conditionalFormatting sqref="D21:E21 D29:E29 D61:E61 D69:E69">
    <cfRule type="expression" priority="13" dxfId="285" stopIfTrue="1">
      <formula>E16&gt;E21</formula>
    </cfRule>
    <cfRule type="expression" priority="14" dxfId="283" stopIfTrue="1">
      <formula>E16&lt;E21</formula>
    </cfRule>
  </conditionalFormatting>
  <conditionalFormatting sqref="E20 E28 E60 E68">
    <cfRule type="expression" priority="15" dxfId="282" stopIfTrue="1">
      <formula>E16&gt;E21</formula>
    </cfRule>
    <cfRule type="expression" priority="16" dxfId="50" stopIfTrue="1">
      <formula>E16&lt;E21</formula>
    </cfRule>
  </conditionalFormatting>
  <conditionalFormatting sqref="E9 E33 E49 E73 F17 F57 F25 F65">
    <cfRule type="expression" priority="17" dxfId="4" stopIfTrue="1">
      <formula>D8&gt;D13</formula>
    </cfRule>
    <cfRule type="expression" priority="18" dxfId="286" stopIfTrue="1">
      <formula>D8&lt;D13</formula>
    </cfRule>
  </conditionalFormatting>
  <conditionalFormatting sqref="E10 E34 E50 E74 F18 F58 F26 F66">
    <cfRule type="expression" priority="19" dxfId="3" stopIfTrue="1">
      <formula>D8&gt;D13</formula>
    </cfRule>
    <cfRule type="expression" priority="20" dxfId="287" stopIfTrue="1">
      <formula>D8&lt;D13</formula>
    </cfRule>
  </conditionalFormatting>
  <conditionalFormatting sqref="E11 E51">
    <cfRule type="expression" priority="21" dxfId="288" stopIfTrue="1">
      <formula>D8&gt;D13</formula>
    </cfRule>
    <cfRule type="expression" priority="22" dxfId="289" stopIfTrue="1">
      <formula>D8&lt;D13</formula>
    </cfRule>
  </conditionalFormatting>
  <conditionalFormatting sqref="E12 E36 E52 E76 F28 F68">
    <cfRule type="expression" priority="23" dxfId="286" stopIfTrue="1">
      <formula>D8&gt;D13</formula>
    </cfRule>
    <cfRule type="expression" priority="24" dxfId="4" stopIfTrue="1">
      <formula>D8&lt;D13</formula>
    </cfRule>
  </conditionalFormatting>
  <conditionalFormatting sqref="D37 D77">
    <cfRule type="expression" priority="25" dxfId="284" stopIfTrue="1">
      <formula>D32&gt;D37</formula>
    </cfRule>
    <cfRule type="expression" priority="26" dxfId="283" stopIfTrue="1">
      <formula>D32&lt;D37</formula>
    </cfRule>
  </conditionalFormatting>
  <conditionalFormatting sqref="E35 E75">
    <cfRule type="expression" priority="27" dxfId="290" stopIfTrue="1">
      <formula>D32&gt;D37</formula>
    </cfRule>
    <cfRule type="expression" priority="28" dxfId="291" stopIfTrue="1">
      <formula>D32&lt;D37</formula>
    </cfRule>
  </conditionalFormatting>
  <conditionalFormatting sqref="D40 D80">
    <cfRule type="expression" priority="29" dxfId="282" stopIfTrue="1">
      <formula>E34&gt;E41</formula>
    </cfRule>
    <cfRule type="expression" priority="30" dxfId="50" stopIfTrue="1">
      <formula>E34&lt;E41</formula>
    </cfRule>
  </conditionalFormatting>
  <conditionalFormatting sqref="E40 E80">
    <cfRule type="expression" priority="31" dxfId="282" stopIfTrue="1">
      <formula>E34&gt;E41</formula>
    </cfRule>
    <cfRule type="expression" priority="32" dxfId="50" stopIfTrue="1">
      <formula>E34&lt;E41</formula>
    </cfRule>
  </conditionalFormatting>
  <conditionalFormatting sqref="F5 F45 F35 F75">
    <cfRule type="expression" priority="33" dxfId="4" stopIfTrue="1">
      <formula>E4&gt;E11</formula>
    </cfRule>
    <cfRule type="expression" priority="34" dxfId="286" stopIfTrue="1">
      <formula>E4&lt;E11</formula>
    </cfRule>
  </conditionalFormatting>
  <conditionalFormatting sqref="F6 F46 F36 F76">
    <cfRule type="expression" priority="35" dxfId="4" stopIfTrue="1">
      <formula>E4&gt;E11</formula>
    </cfRule>
    <cfRule type="expression" priority="36" dxfId="286" stopIfTrue="1">
      <formula>E4&lt;E11</formula>
    </cfRule>
  </conditionalFormatting>
  <conditionalFormatting sqref="F9 F49">
    <cfRule type="expression" priority="37" dxfId="4" stopIfTrue="1">
      <formula>E4&lt;E11</formula>
    </cfRule>
    <cfRule type="expression" priority="38" dxfId="286" stopIfTrue="1">
      <formula>E4&gt;E11</formula>
    </cfRule>
  </conditionalFormatting>
  <conditionalFormatting sqref="F10 F50">
    <cfRule type="expression" priority="39" dxfId="4" stopIfTrue="1">
      <formula>E4&lt;E11</formula>
    </cfRule>
    <cfRule type="expression" priority="40" dxfId="286" stopIfTrue="1">
      <formula>E4&gt;E11</formula>
    </cfRule>
  </conditionalFormatting>
  <conditionalFormatting sqref="F7 F47">
    <cfRule type="expression" priority="41" dxfId="3" stopIfTrue="1">
      <formula>E4&gt;E11</formula>
    </cfRule>
    <cfRule type="expression" priority="42" dxfId="292" stopIfTrue="1">
      <formula>E4&lt;E11</formula>
    </cfRule>
  </conditionalFormatting>
  <conditionalFormatting sqref="F8 F48">
    <cfRule type="expression" priority="43" dxfId="289" stopIfTrue="1">
      <formula>E4&lt;E11</formula>
    </cfRule>
    <cfRule type="expression" priority="44" dxfId="290" stopIfTrue="1">
      <formula>E4&gt;E11</formula>
    </cfRule>
  </conditionalFormatting>
  <conditionalFormatting sqref="F20 F60">
    <cfRule type="expression" priority="45" dxfId="4" stopIfTrue="1">
      <formula>E16&lt;E21</formula>
    </cfRule>
    <cfRule type="expression" priority="46" dxfId="286" stopIfTrue="1">
      <formula>E16&gt;E21</formula>
    </cfRule>
  </conditionalFormatting>
  <conditionalFormatting sqref="F19 F59">
    <cfRule type="expression" priority="47" dxfId="291" stopIfTrue="1">
      <formula>E16&lt;E21</formula>
    </cfRule>
    <cfRule type="expression" priority="48" dxfId="290" stopIfTrue="1">
      <formula>E16&gt;E21</formula>
    </cfRule>
  </conditionalFormatting>
  <conditionalFormatting sqref="G8 G48 G27 G67">
    <cfRule type="expression" priority="49" dxfId="4" stopIfTrue="1">
      <formula>F7&gt;F19</formula>
    </cfRule>
    <cfRule type="expression" priority="50" dxfId="286" stopIfTrue="1">
      <formula>F7&lt;F19</formula>
    </cfRule>
  </conditionalFormatting>
  <conditionalFormatting sqref="G9 G49 G28 G68">
    <cfRule type="expression" priority="51" dxfId="4" stopIfTrue="1">
      <formula>F7&gt;F19</formula>
    </cfRule>
    <cfRule type="expression" priority="52" dxfId="286" stopIfTrue="1">
      <formula>F7&lt;F19</formula>
    </cfRule>
  </conditionalFormatting>
  <conditionalFormatting sqref="G10 G50 G29 G69">
    <cfRule type="expression" priority="53" dxfId="4" stopIfTrue="1">
      <formula>F7&gt;F19</formula>
    </cfRule>
    <cfRule type="expression" priority="54" dxfId="286" stopIfTrue="1">
      <formula>F7&lt;F19</formula>
    </cfRule>
  </conditionalFormatting>
  <conditionalFormatting sqref="G11 G51 G30 G70">
    <cfRule type="expression" priority="55" dxfId="4" stopIfTrue="1">
      <formula>F7&gt;F19</formula>
    </cfRule>
    <cfRule type="expression" priority="56" dxfId="286" stopIfTrue="1">
      <formula>F7&lt;F19</formula>
    </cfRule>
  </conditionalFormatting>
  <conditionalFormatting sqref="G12:H12 G52:H52 G31 G71">
    <cfRule type="expression" priority="57" dxfId="4" stopIfTrue="1">
      <formula>F7&gt;F19</formula>
    </cfRule>
    <cfRule type="expression" priority="58" dxfId="286" stopIfTrue="1">
      <formula>F7&lt;F19</formula>
    </cfRule>
  </conditionalFormatting>
  <conditionalFormatting sqref="G13 G53 G32 G72">
    <cfRule type="expression" priority="59" dxfId="3" stopIfTrue="1">
      <formula>F7&gt;F19</formula>
    </cfRule>
    <cfRule type="expression" priority="60" dxfId="287" stopIfTrue="1">
      <formula>F7&lt;F19</formula>
    </cfRule>
  </conditionalFormatting>
  <conditionalFormatting sqref="G15 G55 G34 G74">
    <cfRule type="expression" priority="61" dxfId="286" stopIfTrue="1">
      <formula>F7&gt;F19</formula>
    </cfRule>
    <cfRule type="expression" priority="62" dxfId="4" stopIfTrue="1">
      <formula>F7&lt;F19</formula>
    </cfRule>
  </conditionalFormatting>
  <conditionalFormatting sqref="G16 G56 G35 G75">
    <cfRule type="expression" priority="63" dxfId="286" stopIfTrue="1">
      <formula>F7&gt;F19</formula>
    </cfRule>
    <cfRule type="expression" priority="64" dxfId="4" stopIfTrue="1">
      <formula>F7&lt;F19</formula>
    </cfRule>
  </conditionalFormatting>
  <conditionalFormatting sqref="G17 G57 G36 G76">
    <cfRule type="expression" priority="65" dxfId="286" stopIfTrue="1">
      <formula>F7&gt;F19</formula>
    </cfRule>
    <cfRule type="expression" priority="66" dxfId="4" stopIfTrue="1">
      <formula>F7&lt;F19</formula>
    </cfRule>
  </conditionalFormatting>
  <conditionalFormatting sqref="G18 G58 G37 G77">
    <cfRule type="expression" priority="67" dxfId="286" stopIfTrue="1">
      <formula>F7&gt;F19</formula>
    </cfRule>
    <cfRule type="expression" priority="68" dxfId="4" stopIfTrue="1">
      <formula>F7&lt;F19</formula>
    </cfRule>
  </conditionalFormatting>
  <conditionalFormatting sqref="G14 G54 G33 G73">
    <cfRule type="expression" priority="69" dxfId="290" stopIfTrue="1">
      <formula>F7&gt;F19</formula>
    </cfRule>
    <cfRule type="expression" priority="70" dxfId="291" stopIfTrue="1">
      <formula>F7&lt;F19</formula>
    </cfRule>
  </conditionalFormatting>
  <conditionalFormatting sqref="H13 H53">
    <cfRule type="expression" priority="71" dxfId="50" stopIfTrue="1">
      <formula>F7&gt;F19</formula>
    </cfRule>
    <cfRule type="expression" priority="72" dxfId="282" stopIfTrue="1">
      <formula>F7&lt;F19</formula>
    </cfRule>
  </conditionalFormatting>
  <conditionalFormatting sqref="H14 H54">
    <cfRule type="expression" priority="73" dxfId="285" stopIfTrue="1">
      <formula>F7&gt;F19</formula>
    </cfRule>
    <cfRule type="expression" priority="74" dxfId="293" stopIfTrue="1">
      <formula>F7&lt;F19</formula>
    </cfRule>
  </conditionalFormatting>
  <conditionalFormatting sqref="I13 I53">
    <cfRule type="expression" priority="75" dxfId="50" stopIfTrue="1">
      <formula>F7&gt;F19</formula>
    </cfRule>
    <cfRule type="expression" priority="76" dxfId="282" stopIfTrue="1">
      <formula>F7&lt;F19</formula>
    </cfRule>
  </conditionalFormatting>
  <conditionalFormatting sqref="I14 I54">
    <cfRule type="expression" priority="77" dxfId="294" stopIfTrue="1">
      <formula>F7&lt;F19</formula>
    </cfRule>
    <cfRule type="expression" priority="78" dxfId="295" stopIfTrue="1">
      <formula>F7&gt;F19</formula>
    </cfRule>
  </conditionalFormatting>
  <conditionalFormatting sqref="F27 F67">
    <cfRule type="expression" priority="79" dxfId="296" stopIfTrue="1">
      <formula>E24&gt;E29</formula>
    </cfRule>
    <cfRule type="expression" priority="80" dxfId="297" stopIfTrue="1">
      <formula>E24&lt;E29</formula>
    </cfRule>
  </conditionalFormatting>
  <conditionalFormatting sqref="F37 F77">
    <cfRule type="expression" priority="81" dxfId="3" stopIfTrue="1">
      <formula>E34&gt;E41</formula>
    </cfRule>
    <cfRule type="expression" priority="82" dxfId="287" stopIfTrue="1">
      <formula>E34&lt;E41</formula>
    </cfRule>
  </conditionalFormatting>
  <conditionalFormatting sqref="F39 F79">
    <cfRule type="expression" priority="83" dxfId="286" stopIfTrue="1">
      <formula>E34&gt;E41</formula>
    </cfRule>
    <cfRule type="expression" priority="84" dxfId="4" stopIfTrue="1">
      <formula>E34&lt;E41</formula>
    </cfRule>
  </conditionalFormatting>
  <conditionalFormatting sqref="F40 F80">
    <cfRule type="expression" priority="85" dxfId="286" stopIfTrue="1">
      <formula>E34&gt;E41</formula>
    </cfRule>
    <cfRule type="expression" priority="86" dxfId="4" stopIfTrue="1">
      <formula>E34&lt;E41</formula>
    </cfRule>
  </conditionalFormatting>
  <conditionalFormatting sqref="F38 F78">
    <cfRule type="expression" priority="87" dxfId="290" stopIfTrue="1">
      <formula>E34&gt;E41</formula>
    </cfRule>
    <cfRule type="expression" priority="88" dxfId="291" stopIfTrue="1">
      <formula>E34&lt;E41</formula>
    </cfRule>
  </conditionalFormatting>
  <conditionalFormatting sqref="H32 H72">
    <cfRule type="expression" priority="89" dxfId="50" stopIfTrue="1">
      <formula>F26&gt;F38</formula>
    </cfRule>
    <cfRule type="expression" priority="90" dxfId="50" stopIfTrue="1">
      <formula>F26&lt;F38</formula>
    </cfRule>
  </conditionalFormatting>
  <conditionalFormatting sqref="I32 I72">
    <cfRule type="expression" priority="91" dxfId="50" stopIfTrue="1">
      <formula>F26&gt;F38</formula>
    </cfRule>
    <cfRule type="expression" priority="92" dxfId="50" stopIfTrue="1">
      <formula>F26&lt;F38</formula>
    </cfRule>
  </conditionalFormatting>
  <conditionalFormatting sqref="J14 J54">
    <cfRule type="expression" priority="93" dxfId="4" stopIfTrue="1">
      <formula>I12&gt;I33</formula>
    </cfRule>
    <cfRule type="expression" priority="94" dxfId="286" stopIfTrue="1">
      <formula>I12&lt;I33</formula>
    </cfRule>
  </conditionalFormatting>
  <conditionalFormatting sqref="J15 J55">
    <cfRule type="expression" priority="95" dxfId="4" stopIfTrue="1">
      <formula>I12&gt;I33</formula>
    </cfRule>
    <cfRule type="expression" priority="96" dxfId="286" stopIfTrue="1">
      <formula>I12&lt;I33</formula>
    </cfRule>
  </conditionalFormatting>
  <conditionalFormatting sqref="J16 J56">
    <cfRule type="expression" priority="97" dxfId="4" stopIfTrue="1">
      <formula>I12&gt;I33</formula>
    </cfRule>
    <cfRule type="expression" priority="98" dxfId="286" stopIfTrue="1">
      <formula>I12&lt;I33</formula>
    </cfRule>
  </conditionalFormatting>
  <conditionalFormatting sqref="J17 J57">
    <cfRule type="expression" priority="99" dxfId="4" stopIfTrue="1">
      <formula>I12&gt;I33</formula>
    </cfRule>
    <cfRule type="expression" priority="100" dxfId="286" stopIfTrue="1">
      <formula>I12&lt;I33</formula>
    </cfRule>
  </conditionalFormatting>
  <conditionalFormatting sqref="J18 J58">
    <cfRule type="expression" priority="101" dxfId="4" stopIfTrue="1">
      <formula>I12&gt;I33</formula>
    </cfRule>
    <cfRule type="expression" priority="102" dxfId="286" stopIfTrue="1">
      <formula>I12&lt;I33</formula>
    </cfRule>
  </conditionalFormatting>
  <conditionalFormatting sqref="J19 J59">
    <cfRule type="expression" priority="103" dxfId="4" stopIfTrue="1">
      <formula>I12&gt;I33</formula>
    </cfRule>
    <cfRule type="expression" priority="104" dxfId="286" stopIfTrue="1">
      <formula>I12&lt;I33</formula>
    </cfRule>
  </conditionalFormatting>
  <conditionalFormatting sqref="J20 J60">
    <cfRule type="expression" priority="105" dxfId="4" stopIfTrue="1">
      <formula>I12&gt;I33</formula>
    </cfRule>
    <cfRule type="expression" priority="106" dxfId="286" stopIfTrue="1">
      <formula>I12&lt;I33</formula>
    </cfRule>
  </conditionalFormatting>
  <conditionalFormatting sqref="J21:K21 J61:K61">
    <cfRule type="expression" priority="107" dxfId="4" stopIfTrue="1">
      <formula>I12&gt;I33</formula>
    </cfRule>
    <cfRule type="expression" priority="108" dxfId="286" stopIfTrue="1">
      <formula>I12&lt;I33</formula>
    </cfRule>
  </conditionalFormatting>
  <conditionalFormatting sqref="J22 J62">
    <cfRule type="expression" priority="109" dxfId="3" stopIfTrue="1">
      <formula>I12&gt;I33</formula>
    </cfRule>
    <cfRule type="expression" priority="110" dxfId="287" stopIfTrue="1">
      <formula>I12&lt;I33</formula>
    </cfRule>
  </conditionalFormatting>
  <conditionalFormatting sqref="J23 J63">
    <cfRule type="expression" priority="111" dxfId="298" stopIfTrue="1">
      <formula>I12&gt;I33</formula>
    </cfRule>
    <cfRule type="expression" priority="112" dxfId="291" stopIfTrue="1">
      <formula>I12&lt;I33</formula>
    </cfRule>
  </conditionalFormatting>
  <conditionalFormatting sqref="J24 J64">
    <cfRule type="expression" priority="113" dxfId="286" stopIfTrue="1">
      <formula>I12&gt;I33</formula>
    </cfRule>
    <cfRule type="expression" priority="114" dxfId="4" stopIfTrue="1">
      <formula>I12&lt;I33</formula>
    </cfRule>
  </conditionalFormatting>
  <conditionalFormatting sqref="J25 J65">
    <cfRule type="expression" priority="115" dxfId="286" stopIfTrue="1">
      <formula>I12&gt;I33</formula>
    </cfRule>
    <cfRule type="expression" priority="116" dxfId="4" stopIfTrue="1">
      <formula>I12&lt;I33</formula>
    </cfRule>
  </conditionalFormatting>
  <conditionalFormatting sqref="J26 J66">
    <cfRule type="expression" priority="117" dxfId="286" stopIfTrue="1">
      <formula>I12&gt;I33</formula>
    </cfRule>
    <cfRule type="expression" priority="118" dxfId="4" stopIfTrue="1">
      <formula>I12&lt;I33</formula>
    </cfRule>
  </conditionalFormatting>
  <conditionalFormatting sqref="J27 J67">
    <cfRule type="expression" priority="119" dxfId="286" stopIfTrue="1">
      <formula>I12&gt;I33</formula>
    </cfRule>
    <cfRule type="expression" priority="120" dxfId="4" stopIfTrue="1">
      <formula>I12&lt;I33</formula>
    </cfRule>
  </conditionalFormatting>
  <conditionalFormatting sqref="J28 J68">
    <cfRule type="expression" priority="121" dxfId="286" stopIfTrue="1">
      <formula>I12&gt;I33</formula>
    </cfRule>
    <cfRule type="expression" priority="122" dxfId="4" stopIfTrue="1">
      <formula>I12&lt;I33</formula>
    </cfRule>
  </conditionalFormatting>
  <conditionalFormatting sqref="J29 J69">
    <cfRule type="expression" priority="123" dxfId="286" stopIfTrue="1">
      <formula>I12&gt;I33</formula>
    </cfRule>
    <cfRule type="expression" priority="124" dxfId="4" stopIfTrue="1">
      <formula>I12&lt;I33</formula>
    </cfRule>
  </conditionalFormatting>
  <conditionalFormatting sqref="J30 J70">
    <cfRule type="expression" priority="125" dxfId="286" stopIfTrue="1">
      <formula>I12&gt;I33</formula>
    </cfRule>
    <cfRule type="expression" priority="126" dxfId="4" stopIfTrue="1">
      <formula>I12&lt;I33</formula>
    </cfRule>
  </conditionalFormatting>
  <conditionalFormatting sqref="J31 J71">
    <cfRule type="expression" priority="127" dxfId="286" stopIfTrue="1">
      <formula>I12&gt;I33</formula>
    </cfRule>
    <cfRule type="expression" priority="128" dxfId="4" stopIfTrue="1">
      <formula>I12&lt;I33</formula>
    </cfRule>
  </conditionalFormatting>
  <conditionalFormatting sqref="J32 J72">
    <cfRule type="expression" priority="129" dxfId="286" stopIfTrue="1">
      <formula>I12&gt;I33</formula>
    </cfRule>
    <cfRule type="expression" priority="130" dxfId="4" stopIfTrue="1">
      <formula>I12&lt;I33</formula>
    </cfRule>
  </conditionalFormatting>
  <conditionalFormatting sqref="K22 K62">
    <cfRule type="expression" priority="131" dxfId="50" stopIfTrue="1">
      <formula>I12&gt;I33</formula>
    </cfRule>
    <cfRule type="expression" priority="132" dxfId="50" stopIfTrue="1">
      <formula>I12&lt;I33</formula>
    </cfRule>
  </conditionalFormatting>
  <conditionalFormatting sqref="L22 L62">
    <cfRule type="expression" priority="133" dxfId="50" stopIfTrue="1">
      <formula>I12&gt;I33</formula>
    </cfRule>
    <cfRule type="expression" priority="134" dxfId="50" stopIfTrue="1">
      <formula>I12&lt;I33</formula>
    </cfRule>
  </conditionalFormatting>
  <conditionalFormatting sqref="M23:M43">
    <cfRule type="expression" priority="135" dxfId="4" stopIfTrue="1">
      <formula>$L$21&gt;$L$64</formula>
    </cfRule>
    <cfRule type="expression" priority="136" dxfId="286" stopIfTrue="1">
      <formula>$L$21&lt;$L$64</formula>
    </cfRule>
  </conditionalFormatting>
  <conditionalFormatting sqref="M46:M62">
    <cfRule type="expression" priority="137" dxfId="286" stopIfTrue="1">
      <formula>$L$21&gt;$L$64</formula>
    </cfRule>
    <cfRule type="expression" priority="138" dxfId="4" stopIfTrue="1">
      <formula>$L$21&lt;$L$64</formula>
    </cfRule>
  </conditionalFormatting>
  <conditionalFormatting sqref="M44">
    <cfRule type="expression" priority="139" dxfId="3" stopIfTrue="1">
      <formula>$L$21&gt;$L$64</formula>
    </cfRule>
    <cfRule type="expression" priority="140" dxfId="299" stopIfTrue="1">
      <formula>$L$21&lt;$L$64</formula>
    </cfRule>
  </conditionalFormatting>
  <conditionalFormatting sqref="M45">
    <cfRule type="expression" priority="141" dxfId="298" stopIfTrue="1">
      <formula>$L$21&gt;$L$64</formula>
    </cfRule>
    <cfRule type="expression" priority="142" dxfId="291" stopIfTrue="1">
      <formula>$L$21&lt;$L$64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3" customWidth="1"/>
    <col min="2" max="3" width="15.57421875" style="5" customWidth="1"/>
    <col min="4" max="8" width="7.57421875" style="3" customWidth="1"/>
    <col min="9" max="10" width="10.57421875" style="3" customWidth="1"/>
    <col min="11" max="11" width="10.57421875" style="5" customWidth="1"/>
    <col min="12" max="12" width="3.421875" style="5" customWidth="1"/>
    <col min="13" max="15" width="9.00390625" style="5" customWidth="1"/>
    <col min="16" max="16384" width="9.00390625" style="3" customWidth="1"/>
  </cols>
  <sheetData>
    <row r="1" spans="4:16" s="5" customFormat="1" ht="10.5" customHeight="1" thickBot="1">
      <c r="D1" s="3"/>
      <c r="E1" s="279"/>
      <c r="F1" s="279"/>
      <c r="G1" s="106"/>
      <c r="H1" s="106"/>
      <c r="I1" s="106"/>
      <c r="J1" s="106"/>
      <c r="P1" s="3"/>
    </row>
    <row r="2" spans="1:16" s="5" customFormat="1" ht="30" customHeight="1" thickBot="1">
      <c r="A2" s="268" t="s">
        <v>627</v>
      </c>
      <c r="B2" s="269"/>
      <c r="C2" s="269"/>
      <c r="D2" s="269"/>
      <c r="E2" s="269"/>
      <c r="F2" s="269"/>
      <c r="G2" s="269"/>
      <c r="H2" s="269"/>
      <c r="I2" s="269"/>
      <c r="J2" s="269"/>
      <c r="K2" s="270"/>
      <c r="P2" s="3"/>
    </row>
    <row r="3" spans="2:16" s="5" customFormat="1" ht="65.2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P3" s="3"/>
    </row>
    <row r="4" spans="2:16" s="5" customFormat="1" ht="14.25" customHeight="1" thickBot="1">
      <c r="B4" s="5" t="s">
        <v>452</v>
      </c>
      <c r="D4" s="3"/>
      <c r="E4" s="3"/>
      <c r="F4" s="3"/>
      <c r="G4" s="3"/>
      <c r="H4" s="3"/>
      <c r="I4" s="3"/>
      <c r="J4" s="3"/>
      <c r="P4" s="3"/>
    </row>
    <row r="5" spans="1:16" s="5" customFormat="1" ht="14.25" customHeight="1">
      <c r="A5" s="266">
        <f>'予選リーグ表'!BJ36</f>
        <v>3</v>
      </c>
      <c r="B5" s="249" t="str">
        <f>IF(ISERROR(VLOOKUP(A5,'参加チーム名'!$B$3:$C$42,2,0)),"",VLOOKUP('交流トーナメント'!A5,'参加チーム名'!$B$3:$C$42,2,0))&amp;""</f>
        <v>台原レイカーズ</v>
      </c>
      <c r="C5" s="250"/>
      <c r="D5" s="2"/>
      <c r="E5" s="1">
        <f>'コート進行表2日目'!H35</f>
        <v>9</v>
      </c>
      <c r="F5" s="20"/>
      <c r="G5" s="20"/>
      <c r="H5" s="3"/>
      <c r="I5" s="3"/>
      <c r="J5" s="3"/>
      <c r="P5" s="3"/>
    </row>
    <row r="6" spans="1:16" s="5" customFormat="1" ht="14.25" customHeight="1" thickBot="1">
      <c r="A6" s="267"/>
      <c r="B6" s="251"/>
      <c r="C6" s="252"/>
      <c r="D6" s="6"/>
      <c r="E6" s="7"/>
      <c r="F6" s="8"/>
      <c r="G6" s="20"/>
      <c r="H6" s="3"/>
      <c r="I6" s="3"/>
      <c r="J6" s="3"/>
      <c r="P6" s="3"/>
    </row>
    <row r="7" spans="4:16" s="5" customFormat="1" ht="14.25" customHeight="1">
      <c r="D7" s="6"/>
      <c r="E7" s="6"/>
      <c r="F7" s="8"/>
      <c r="G7" s="20"/>
      <c r="H7" s="3"/>
      <c r="I7" s="3"/>
      <c r="J7" s="3"/>
      <c r="P7" s="3"/>
    </row>
    <row r="8" spans="2:16" s="5" customFormat="1" ht="14.25" customHeight="1" thickBot="1">
      <c r="B8" s="5" t="s">
        <v>439</v>
      </c>
      <c r="D8" s="6"/>
      <c r="E8" s="12" t="s">
        <v>546</v>
      </c>
      <c r="F8" s="13">
        <f>'コート進行表2日目'!H142</f>
        <v>9</v>
      </c>
      <c r="G8" s="20"/>
      <c r="H8" s="3"/>
      <c r="I8" s="3"/>
      <c r="J8" s="3"/>
      <c r="P8" s="3"/>
    </row>
    <row r="9" spans="1:16" s="5" customFormat="1" ht="14.25" customHeight="1">
      <c r="A9" s="266">
        <v>18</v>
      </c>
      <c r="B9" s="249" t="str">
        <f>IF(ISERROR(VLOOKUP(A9,'参加チーム名'!$B$3:$C$42,2,0)),"",VLOOKUP('交流トーナメント'!A9,'参加チーム名'!$B$3:$C$42,2,0))&amp;""</f>
        <v>いいたて草野ガッツ</v>
      </c>
      <c r="C9" s="250"/>
      <c r="D9" s="14">
        <f>'コート進行表2日目'!H33</f>
        <v>9</v>
      </c>
      <c r="E9" s="15" t="s">
        <v>358</v>
      </c>
      <c r="F9" s="8"/>
      <c r="G9" s="8"/>
      <c r="H9" s="3"/>
      <c r="I9" s="3"/>
      <c r="J9" s="3"/>
      <c r="M9" s="108"/>
      <c r="N9" s="108"/>
      <c r="O9" s="108"/>
      <c r="P9" s="108"/>
    </row>
    <row r="10" spans="1:16" s="5" customFormat="1" ht="14.25" customHeight="1" thickBot="1">
      <c r="A10" s="267"/>
      <c r="B10" s="251"/>
      <c r="C10" s="252"/>
      <c r="D10" s="6"/>
      <c r="E10" s="17"/>
      <c r="F10" s="8"/>
      <c r="G10" s="8"/>
      <c r="H10" s="3"/>
      <c r="I10" s="3"/>
      <c r="J10" s="3"/>
      <c r="P10" s="3"/>
    </row>
    <row r="11" spans="4:16" s="5" customFormat="1" ht="14.25" customHeight="1">
      <c r="D11" s="12" t="s">
        <v>545</v>
      </c>
      <c r="E11" s="18"/>
      <c r="F11" s="8"/>
      <c r="G11" s="8"/>
      <c r="H11" s="3"/>
      <c r="I11" s="3"/>
      <c r="J11" s="3"/>
      <c r="P11" s="3"/>
    </row>
    <row r="12" spans="2:16" s="5" customFormat="1" ht="14.25" customHeight="1" thickBot="1">
      <c r="B12" s="5" t="s">
        <v>440</v>
      </c>
      <c r="D12" s="15" t="s">
        <v>358</v>
      </c>
      <c r="E12" s="19">
        <f>'コート進行表2日目'!L35</f>
        <v>7</v>
      </c>
      <c r="F12" s="20"/>
      <c r="G12" s="8"/>
      <c r="H12" s="3"/>
      <c r="I12" s="3"/>
      <c r="J12" s="3"/>
      <c r="N12" s="32"/>
      <c r="O12" s="32"/>
      <c r="P12" s="3"/>
    </row>
    <row r="13" spans="1:16" s="5" customFormat="1" ht="14.25" customHeight="1">
      <c r="A13" s="266">
        <f>'予選リーグ表'!BJ51</f>
        <v>11</v>
      </c>
      <c r="B13" s="249" t="str">
        <f>IF(ISERROR(VLOOKUP(A13,'参加チーム名'!$B$3:$C$42,2,0)),"",VLOOKUP('交流トーナメント'!A13,'参加チーム名'!$B$3:$C$42,2,0))&amp;""</f>
        <v>鹿島ドッジファイターズ</v>
      </c>
      <c r="C13" s="250"/>
      <c r="D13" s="22"/>
      <c r="E13" s="17"/>
      <c r="F13" s="20"/>
      <c r="G13" s="8"/>
      <c r="H13" s="3"/>
      <c r="I13" s="3"/>
      <c r="J13" s="3"/>
      <c r="N13" s="32"/>
      <c r="O13" s="32"/>
      <c r="P13" s="3"/>
    </row>
    <row r="14" spans="1:7" ht="14.25" customHeight="1" thickBot="1">
      <c r="A14" s="267"/>
      <c r="B14" s="251"/>
      <c r="C14" s="252"/>
      <c r="D14" s="23">
        <f>'コート進行表2日目'!L33</f>
        <v>3</v>
      </c>
      <c r="E14" s="23"/>
      <c r="F14" s="20"/>
      <c r="G14" s="8"/>
    </row>
    <row r="15" spans="4:7" ht="14.25" customHeight="1">
      <c r="D15" s="20"/>
      <c r="E15" s="20"/>
      <c r="F15" s="24" t="s">
        <v>504</v>
      </c>
      <c r="G15" s="8">
        <f>'コート進行表2日目'!H143</f>
        <v>4</v>
      </c>
    </row>
    <row r="16" spans="2:8" ht="14.25" customHeight="1" thickBot="1">
      <c r="B16" s="5" t="s">
        <v>441</v>
      </c>
      <c r="D16" s="20"/>
      <c r="E16" s="20"/>
      <c r="F16" s="26" t="s">
        <v>507</v>
      </c>
      <c r="G16" s="16"/>
      <c r="H16" s="8"/>
    </row>
    <row r="17" spans="1:8" ht="14.25" customHeight="1">
      <c r="A17" s="266">
        <f>'予選リーグ表'!BJ42</f>
        <v>10</v>
      </c>
      <c r="B17" s="249" t="str">
        <f>IF(ISERROR(VLOOKUP(A17,'参加チーム名'!$B$3:$C$42,2,0)),"",VLOOKUP('交流トーナメント'!A17,'参加チーム名'!$B$3:$C$42,2,0))&amp;""</f>
        <v>東仙LSファイターズ</v>
      </c>
      <c r="C17" s="250"/>
      <c r="D17" s="14">
        <f>'コート進行表2日目'!H85</f>
        <v>10</v>
      </c>
      <c r="E17" s="23"/>
      <c r="F17" s="20"/>
      <c r="G17" s="8"/>
      <c r="H17" s="8"/>
    </row>
    <row r="18" spans="1:8" ht="14.25" customHeight="1" thickBot="1">
      <c r="A18" s="267"/>
      <c r="B18" s="251"/>
      <c r="C18" s="252"/>
      <c r="D18" s="6"/>
      <c r="E18" s="17"/>
      <c r="F18" s="20"/>
      <c r="G18" s="8"/>
      <c r="H18" s="8"/>
    </row>
    <row r="19" spans="4:8" ht="14.25" customHeight="1">
      <c r="D19" s="12" t="s">
        <v>547</v>
      </c>
      <c r="E19" s="17">
        <f>'コート進行表2日目'!L87</f>
        <v>10</v>
      </c>
      <c r="F19" s="20"/>
      <c r="G19" s="8"/>
      <c r="H19" s="8"/>
    </row>
    <row r="20" spans="2:8" ht="14.25" customHeight="1" thickBot="1">
      <c r="B20" s="5" t="s">
        <v>442</v>
      </c>
      <c r="D20" s="15" t="s">
        <v>419</v>
      </c>
      <c r="E20" s="19"/>
      <c r="F20" s="8"/>
      <c r="G20" s="8"/>
      <c r="H20" s="8"/>
    </row>
    <row r="21" spans="1:8" ht="14.25" customHeight="1">
      <c r="A21" s="266">
        <f>'予選リーグ表'!BJ105</f>
        <v>23</v>
      </c>
      <c r="B21" s="249" t="str">
        <f>IF(ISERROR(VLOOKUP(A21,'参加チーム名'!$B$3:$C$42,2,0)),"",VLOOKUP('交流トーナメント'!A21,'参加チーム名'!$B$3:$C$42,2,0))&amp;""</f>
        <v>荒町朝練ファイターズA</v>
      </c>
      <c r="C21" s="250"/>
      <c r="D21" s="6"/>
      <c r="E21" s="17"/>
      <c r="F21" s="8"/>
      <c r="G21" s="8"/>
      <c r="H21" s="8"/>
    </row>
    <row r="22" spans="1:8" ht="14.25" customHeight="1" thickBot="1">
      <c r="A22" s="267"/>
      <c r="B22" s="251"/>
      <c r="C22" s="252"/>
      <c r="D22" s="27">
        <f>'コート進行表2日目'!L85</f>
        <v>7</v>
      </c>
      <c r="E22" s="12" t="s">
        <v>548</v>
      </c>
      <c r="F22" s="8"/>
      <c r="G22" s="8"/>
      <c r="H22" s="8"/>
    </row>
    <row r="23" spans="4:8" ht="14.25" customHeight="1">
      <c r="D23" s="6"/>
      <c r="E23" s="15" t="s">
        <v>419</v>
      </c>
      <c r="F23" s="16">
        <f>'コート進行表2日目'!L142</f>
        <v>2</v>
      </c>
      <c r="G23" s="20"/>
      <c r="H23" s="8"/>
    </row>
    <row r="24" spans="2:8" ht="14.25" customHeight="1" thickBot="1">
      <c r="B24" s="5" t="s">
        <v>443</v>
      </c>
      <c r="D24" s="6"/>
      <c r="E24" s="6"/>
      <c r="F24" s="8"/>
      <c r="G24" s="20"/>
      <c r="H24" s="8"/>
    </row>
    <row r="25" spans="1:8" ht="14.25" customHeight="1">
      <c r="A25" s="266">
        <f>'予選リーグ表'!BJ96</f>
        <v>17</v>
      </c>
      <c r="B25" s="249" t="str">
        <f>IF(ISERROR(VLOOKUP(A25,'参加チーム名'!$B$3:$C$42,2,0)),"",VLOOKUP('交流トーナメント'!A25,'参加チーム名'!$B$3:$C$42,2,0))&amp;""</f>
        <v>松陵ヤンキーズ</v>
      </c>
      <c r="C25" s="250"/>
      <c r="D25" s="22"/>
      <c r="E25" s="22"/>
      <c r="F25" s="8"/>
      <c r="G25" s="20"/>
      <c r="H25" s="8"/>
    </row>
    <row r="26" spans="1:8" ht="14.25" customHeight="1" thickBot="1">
      <c r="A26" s="267"/>
      <c r="B26" s="251"/>
      <c r="C26" s="252"/>
      <c r="D26" s="23"/>
      <c r="E26" s="23">
        <f>'コート進行表2日目'!H87</f>
        <v>8</v>
      </c>
      <c r="F26" s="20"/>
      <c r="G26" s="20"/>
      <c r="H26" s="8"/>
    </row>
    <row r="27" spans="4:15" ht="14.25" customHeight="1">
      <c r="D27" s="20"/>
      <c r="E27" s="20"/>
      <c r="F27" s="20"/>
      <c r="G27" s="24" t="s">
        <v>505</v>
      </c>
      <c r="H27" s="109"/>
      <c r="I27" s="249" t="str">
        <f>IF('コート進行表2日目'!H143&gt;'コート進行表2日目'!L143,'コート進行表2日目'!F143,'コート進行表2日目'!O143)</f>
        <v>アルバルクキッズ</v>
      </c>
      <c r="J27" s="277"/>
      <c r="K27" s="250"/>
      <c r="L27" s="3"/>
      <c r="M27" s="3"/>
      <c r="N27" s="3"/>
      <c r="O27" s="3"/>
    </row>
    <row r="28" spans="2:15" ht="14.25" customHeight="1" thickBot="1">
      <c r="B28" s="5" t="s">
        <v>444</v>
      </c>
      <c r="D28" s="20"/>
      <c r="E28" s="20"/>
      <c r="F28" s="20"/>
      <c r="G28" s="26" t="s">
        <v>507</v>
      </c>
      <c r="H28" s="110"/>
      <c r="I28" s="251"/>
      <c r="J28" s="278"/>
      <c r="K28" s="252"/>
      <c r="L28" s="3"/>
      <c r="M28" s="3"/>
      <c r="N28" s="3"/>
      <c r="O28" s="3"/>
    </row>
    <row r="29" spans="1:8" ht="14.25" customHeight="1">
      <c r="A29" s="266">
        <f>'予選リーグ表'!BJ39</f>
        <v>7</v>
      </c>
      <c r="B29" s="249" t="str">
        <f>IF(ISERROR(VLOOKUP(A29,'参加チーム名'!$B$3:$C$42,2,0)),"",VLOOKUP('交流トーナメント'!A29,'参加チーム名'!$B$3:$C$42,2,0))&amp;""</f>
        <v>杉小キャイーンブラザーズ</v>
      </c>
      <c r="C29" s="250"/>
      <c r="D29" s="2"/>
      <c r="E29" s="1">
        <f>'コート進行表2日目'!H139</f>
        <v>7</v>
      </c>
      <c r="F29" s="20"/>
      <c r="G29" s="20"/>
      <c r="H29" s="8"/>
    </row>
    <row r="30" spans="1:8" ht="14.25" customHeight="1" thickBot="1">
      <c r="A30" s="267"/>
      <c r="B30" s="251"/>
      <c r="C30" s="252"/>
      <c r="D30" s="6"/>
      <c r="E30" s="7"/>
      <c r="F30" s="8"/>
      <c r="G30" s="20"/>
      <c r="H30" s="8"/>
    </row>
    <row r="31" spans="4:8" ht="14.25" customHeight="1">
      <c r="D31" s="6"/>
      <c r="E31" s="6"/>
      <c r="F31" s="8"/>
      <c r="G31" s="20"/>
      <c r="H31" s="8"/>
    </row>
    <row r="32" spans="2:8" ht="14.25" customHeight="1" thickBot="1">
      <c r="B32" s="5" t="s">
        <v>445</v>
      </c>
      <c r="D32" s="6"/>
      <c r="E32" s="12" t="s">
        <v>551</v>
      </c>
      <c r="F32" s="13">
        <f>'コート進行表2日目'!H194</f>
        <v>4</v>
      </c>
      <c r="G32" s="20"/>
      <c r="H32" s="8"/>
    </row>
    <row r="33" spans="1:8" ht="14.25" customHeight="1">
      <c r="A33" s="266">
        <f>'予選リーグ表'!BJ99</f>
        <v>31</v>
      </c>
      <c r="B33" s="249" t="str">
        <f>IF(ISERROR(VLOOKUP(A33,'参加チーム名'!$B$3:$C$42,2,0)),"",VLOOKUP('交流トーナメント'!A33,'参加チーム名'!$B$3:$C$42,2,0))&amp;""</f>
        <v>永盛ミュートス・キッズ</v>
      </c>
      <c r="C33" s="250"/>
      <c r="D33" s="14">
        <f>'コート進行表2日目'!H137</f>
        <v>8</v>
      </c>
      <c r="E33" s="15" t="s">
        <v>420</v>
      </c>
      <c r="F33" s="8"/>
      <c r="G33" s="8"/>
      <c r="H33" s="8"/>
    </row>
    <row r="34" spans="1:8" ht="14.25" customHeight="1" thickBot="1">
      <c r="A34" s="267"/>
      <c r="B34" s="251"/>
      <c r="C34" s="252"/>
      <c r="D34" s="6"/>
      <c r="E34" s="17"/>
      <c r="F34" s="8"/>
      <c r="G34" s="8"/>
      <c r="H34" s="8"/>
    </row>
    <row r="35" spans="4:8" ht="14.25" customHeight="1">
      <c r="D35" s="12" t="s">
        <v>550</v>
      </c>
      <c r="E35" s="18"/>
      <c r="F35" s="8"/>
      <c r="G35" s="8"/>
      <c r="H35" s="8"/>
    </row>
    <row r="36" spans="2:8" ht="14.25" customHeight="1" thickBot="1">
      <c r="B36" s="5" t="s">
        <v>446</v>
      </c>
      <c r="D36" s="15" t="s">
        <v>420</v>
      </c>
      <c r="E36" s="19">
        <f>'コート進行表2日目'!L139</f>
        <v>9</v>
      </c>
      <c r="F36" s="20"/>
      <c r="G36" s="8"/>
      <c r="H36" s="8"/>
    </row>
    <row r="37" spans="1:11" ht="14.25" customHeight="1">
      <c r="A37" s="266">
        <f>'予選リーグ表'!BJ48</f>
        <v>6</v>
      </c>
      <c r="B37" s="249" t="str">
        <f>IF(ISERROR(VLOOKUP(A37,'参加チーム名'!$B$3:$C$42,2,0)),"",VLOOKUP('交流トーナメント'!A37,'参加チーム名'!$B$3:$C$42,2,0))&amp;""</f>
        <v>浜田フェニックス</v>
      </c>
      <c r="C37" s="250"/>
      <c r="D37" s="22"/>
      <c r="E37" s="17"/>
      <c r="F37" s="20"/>
      <c r="G37" s="8"/>
      <c r="H37" s="8"/>
      <c r="J37" s="32"/>
      <c r="K37" s="32"/>
    </row>
    <row r="38" spans="1:11" ht="14.25" customHeight="1" thickBot="1">
      <c r="A38" s="267"/>
      <c r="B38" s="251"/>
      <c r="C38" s="252"/>
      <c r="D38" s="23">
        <f>'コート進行表2日目'!L137</f>
        <v>6</v>
      </c>
      <c r="E38" s="23"/>
      <c r="F38" s="20"/>
      <c r="G38" s="8"/>
      <c r="H38" s="8"/>
      <c r="J38" s="32"/>
      <c r="K38" s="32"/>
    </row>
    <row r="39" spans="4:8" ht="14.25" customHeight="1">
      <c r="D39" s="20"/>
      <c r="E39" s="20"/>
      <c r="F39" s="24" t="s">
        <v>506</v>
      </c>
      <c r="G39" s="8"/>
      <c r="H39" s="8"/>
    </row>
    <row r="40" spans="2:8" ht="14.25" customHeight="1" thickBot="1">
      <c r="B40" s="5" t="s">
        <v>447</v>
      </c>
      <c r="D40" s="20"/>
      <c r="E40" s="20"/>
      <c r="F40" s="26" t="s">
        <v>508</v>
      </c>
      <c r="G40" s="16">
        <f>'コート進行表2日目'!L143</f>
        <v>11</v>
      </c>
      <c r="H40" s="20"/>
    </row>
    <row r="41" spans="1:7" ht="14.25" customHeight="1">
      <c r="A41" s="266">
        <f>'予選リーグ表'!BJ45</f>
        <v>2</v>
      </c>
      <c r="B41" s="249" t="str">
        <f>IF(ISERROR(VLOOKUP(A41,'参加チーム名'!$B$3:$C$42,2,0)),"",VLOOKUP('交流トーナメント'!A41,'参加チーム名'!$B$3:$C$42,2,0))&amp;""</f>
        <v>WATSひまわり</v>
      </c>
      <c r="C41" s="250"/>
      <c r="D41" s="14">
        <f>'コート進行表2日目'!H189</f>
        <v>6</v>
      </c>
      <c r="E41" s="23"/>
      <c r="F41" s="20"/>
      <c r="G41" s="8"/>
    </row>
    <row r="42" spans="1:7" ht="14.25" customHeight="1" thickBot="1">
      <c r="A42" s="267"/>
      <c r="B42" s="251"/>
      <c r="C42" s="252"/>
      <c r="D42" s="6"/>
      <c r="E42" s="17"/>
      <c r="F42" s="20"/>
      <c r="G42" s="8"/>
    </row>
    <row r="43" spans="4:7" ht="14.25" customHeight="1">
      <c r="D43" s="12" t="s">
        <v>554</v>
      </c>
      <c r="E43" s="17">
        <f>'コート進行表2日目'!H191</f>
        <v>1</v>
      </c>
      <c r="F43" s="20"/>
      <c r="G43" s="8"/>
    </row>
    <row r="44" spans="2:7" ht="14.25" customHeight="1" thickBot="1">
      <c r="B44" s="5" t="s">
        <v>448</v>
      </c>
      <c r="D44" s="15" t="s">
        <v>421</v>
      </c>
      <c r="E44" s="19"/>
      <c r="F44" s="8"/>
      <c r="G44" s="8"/>
    </row>
    <row r="45" spans="1:7" ht="14.25" customHeight="1">
      <c r="A45" s="266">
        <f>'予選リーグ表'!BJ108</f>
        <v>19</v>
      </c>
      <c r="B45" s="249" t="str">
        <f>IF(ISERROR(VLOOKUP(A45,'参加チーム名'!$B$3:$C$42,2,0)),"",VLOOKUP('交流トーナメント'!A45,'参加チーム名'!$B$3:$C$42,2,0))&amp;""</f>
        <v>本宮ブラックシャークス</v>
      </c>
      <c r="C45" s="250"/>
      <c r="D45" s="6"/>
      <c r="E45" s="17"/>
      <c r="F45" s="8"/>
      <c r="G45" s="8"/>
    </row>
    <row r="46" spans="1:7" ht="14.25" customHeight="1" thickBot="1">
      <c r="A46" s="267"/>
      <c r="B46" s="251"/>
      <c r="C46" s="252"/>
      <c r="D46" s="27">
        <f>'コート進行表2日目'!L189</f>
        <v>7</v>
      </c>
      <c r="E46" s="12" t="s">
        <v>555</v>
      </c>
      <c r="F46" s="8"/>
      <c r="G46" s="8"/>
    </row>
    <row r="47" spans="4:8" ht="14.25" customHeight="1">
      <c r="D47" s="6"/>
      <c r="E47" s="15" t="s">
        <v>421</v>
      </c>
      <c r="F47" s="16">
        <f>'コート進行表2日目'!L194</f>
        <v>6</v>
      </c>
      <c r="G47" s="20"/>
      <c r="H47" s="20"/>
    </row>
    <row r="48" spans="2:7" ht="14.25" customHeight="1" thickBot="1">
      <c r="B48" s="5" t="s">
        <v>449</v>
      </c>
      <c r="D48" s="6"/>
      <c r="E48" s="6"/>
      <c r="F48" s="8"/>
      <c r="G48" s="20"/>
    </row>
    <row r="49" spans="1:7" ht="14.25" customHeight="1">
      <c r="A49" s="266">
        <f>'予選リーグ表'!BJ93</f>
        <v>20</v>
      </c>
      <c r="B49" s="249" t="str">
        <f>IF(ISERROR(VLOOKUP(A49,'参加チーム名'!$B$3:$C$42,2,0)),"",VLOOKUP('交流トーナメント'!A49,'参加チーム名'!$B$3:$C$42,2,0))&amp;""</f>
        <v>アルバルクキッズ</v>
      </c>
      <c r="C49" s="250"/>
      <c r="D49" s="22"/>
      <c r="E49" s="22"/>
      <c r="F49" s="8"/>
      <c r="G49" s="20"/>
    </row>
    <row r="50" spans="1:7" ht="14.25" customHeight="1" thickBot="1">
      <c r="A50" s="267"/>
      <c r="B50" s="251"/>
      <c r="C50" s="252"/>
      <c r="D50" s="23"/>
      <c r="E50" s="23">
        <f>'コート進行表2日目'!L191</f>
        <v>8</v>
      </c>
      <c r="F50" s="20"/>
      <c r="G50" s="20"/>
    </row>
    <row r="51" spans="4:7" ht="13.5">
      <c r="D51" s="20"/>
      <c r="E51" s="20"/>
      <c r="F51" s="20"/>
      <c r="G51" s="20"/>
    </row>
  </sheetData>
  <sheetProtection password="DC93" sheet="1"/>
  <mergeCells count="27">
    <mergeCell ref="A2:K2"/>
    <mergeCell ref="B49:C50"/>
    <mergeCell ref="A5:A6"/>
    <mergeCell ref="B29:C30"/>
    <mergeCell ref="B33:C34"/>
    <mergeCell ref="A33:A34"/>
    <mergeCell ref="B5:C6"/>
    <mergeCell ref="B9:C10"/>
    <mergeCell ref="B13:C14"/>
    <mergeCell ref="A41:A42"/>
    <mergeCell ref="A45:A46"/>
    <mergeCell ref="B41:C42"/>
    <mergeCell ref="B45:C46"/>
    <mergeCell ref="E1:F1"/>
    <mergeCell ref="A49:A50"/>
    <mergeCell ref="A9:A10"/>
    <mergeCell ref="A13:A14"/>
    <mergeCell ref="A17:A18"/>
    <mergeCell ref="A21:A22"/>
    <mergeCell ref="A25:A26"/>
    <mergeCell ref="A29:A30"/>
    <mergeCell ref="A37:A38"/>
    <mergeCell ref="I27:K28"/>
    <mergeCell ref="B25:C26"/>
    <mergeCell ref="B37:C38"/>
    <mergeCell ref="B17:C18"/>
    <mergeCell ref="B21:C22"/>
  </mergeCells>
  <conditionalFormatting sqref="D9 D17 D33 D41">
    <cfRule type="expression" priority="1" dxfId="50" stopIfTrue="1">
      <formula>D9&gt;D14</formula>
    </cfRule>
    <cfRule type="expression" priority="2" dxfId="282" stopIfTrue="1">
      <formula>D9&lt;D14</formula>
    </cfRule>
  </conditionalFormatting>
  <conditionalFormatting sqref="D5:E5 D29:E29">
    <cfRule type="expression" priority="3" dxfId="50" stopIfTrue="1">
      <formula>E5&gt;E12</formula>
    </cfRule>
    <cfRule type="expression" priority="4" dxfId="282" stopIfTrue="1">
      <formula>E5&lt;E12</formula>
    </cfRule>
  </conditionalFormatting>
  <conditionalFormatting sqref="E6 E30">
    <cfRule type="expression" priority="5" dxfId="283" stopIfTrue="1">
      <formula>E5&gt;E12</formula>
    </cfRule>
    <cfRule type="expression" priority="6" dxfId="284" stopIfTrue="1">
      <formula>E5&lt;E12</formula>
    </cfRule>
  </conditionalFormatting>
  <conditionalFormatting sqref="D13 D37">
    <cfRule type="expression" priority="7" dxfId="50" stopIfTrue="1">
      <formula>D9&lt;D14</formula>
    </cfRule>
    <cfRule type="expression" priority="8" dxfId="282" stopIfTrue="1">
      <formula>D9&gt;D14</formula>
    </cfRule>
  </conditionalFormatting>
  <conditionalFormatting sqref="E10 E18 E34 E42">
    <cfRule type="expression" priority="9" dxfId="4" stopIfTrue="1">
      <formula>D9&gt;D14</formula>
    </cfRule>
    <cfRule type="expression" priority="10" dxfId="286" stopIfTrue="1">
      <formula>D9&lt;D14</formula>
    </cfRule>
  </conditionalFormatting>
  <conditionalFormatting sqref="E11 E19 E35 E43">
    <cfRule type="expression" priority="11" dxfId="3" stopIfTrue="1">
      <formula>D9&gt;D14</formula>
    </cfRule>
    <cfRule type="expression" priority="12" dxfId="287" stopIfTrue="1">
      <formula>D9&lt;D14</formula>
    </cfRule>
  </conditionalFormatting>
  <conditionalFormatting sqref="E12 E36">
    <cfRule type="expression" priority="13" dxfId="288" stopIfTrue="1">
      <formula>D9&gt;D14</formula>
    </cfRule>
    <cfRule type="expression" priority="14" dxfId="289" stopIfTrue="1">
      <formula>D9&lt;D14</formula>
    </cfRule>
  </conditionalFormatting>
  <conditionalFormatting sqref="E13 E21 E37 E45">
    <cfRule type="expression" priority="15" dxfId="286" stopIfTrue="1">
      <formula>D9&gt;D14</formula>
    </cfRule>
    <cfRule type="expression" priority="16" dxfId="4" stopIfTrue="1">
      <formula>D9&lt;D14</formula>
    </cfRule>
  </conditionalFormatting>
  <conditionalFormatting sqref="D22 D46">
    <cfRule type="expression" priority="17" dxfId="284" stopIfTrue="1">
      <formula>D17&gt;D22</formula>
    </cfRule>
    <cfRule type="expression" priority="18" dxfId="283" stopIfTrue="1">
      <formula>D17&lt;D22</formula>
    </cfRule>
  </conditionalFormatting>
  <conditionalFormatting sqref="E20 E44">
    <cfRule type="expression" priority="19" dxfId="290" stopIfTrue="1">
      <formula>D17&gt;D22</formula>
    </cfRule>
    <cfRule type="expression" priority="20" dxfId="291" stopIfTrue="1">
      <formula>D17&lt;D22</formula>
    </cfRule>
  </conditionalFormatting>
  <conditionalFormatting sqref="D25 D49">
    <cfRule type="expression" priority="21" dxfId="282" stopIfTrue="1">
      <formula>E19&gt;E26</formula>
    </cfRule>
    <cfRule type="expression" priority="22" dxfId="50" stopIfTrue="1">
      <formula>E19&lt;E26</formula>
    </cfRule>
  </conditionalFormatting>
  <conditionalFormatting sqref="E25 E49">
    <cfRule type="expression" priority="23" dxfId="282" stopIfTrue="1">
      <formula>E19&gt;E26</formula>
    </cfRule>
    <cfRule type="expression" priority="24" dxfId="50" stopIfTrue="1">
      <formula>E19&lt;E26</formula>
    </cfRule>
  </conditionalFormatting>
  <conditionalFormatting sqref="F6 F20 F30 F44">
    <cfRule type="expression" priority="25" dxfId="4" stopIfTrue="1">
      <formula>E5&gt;E12</formula>
    </cfRule>
    <cfRule type="expression" priority="26" dxfId="286" stopIfTrue="1">
      <formula>E5&lt;E12</formula>
    </cfRule>
  </conditionalFormatting>
  <conditionalFormatting sqref="F7 F21 F31 F45">
    <cfRule type="expression" priority="27" dxfId="4" stopIfTrue="1">
      <formula>E5&gt;E12</formula>
    </cfRule>
    <cfRule type="expression" priority="28" dxfId="286" stopIfTrue="1">
      <formula>E5&lt;E12</formula>
    </cfRule>
  </conditionalFormatting>
  <conditionalFormatting sqref="F8 F22 F32 F46">
    <cfRule type="expression" priority="29" dxfId="3" stopIfTrue="1">
      <formula>E5&gt;E12</formula>
    </cfRule>
    <cfRule type="expression" priority="30" dxfId="299" stopIfTrue="1">
      <formula>E5&lt;E12</formula>
    </cfRule>
  </conditionalFormatting>
  <conditionalFormatting sqref="F9 F33">
    <cfRule type="expression" priority="31" dxfId="298" stopIfTrue="1">
      <formula>E5&gt;E12</formula>
    </cfRule>
    <cfRule type="expression" priority="32" dxfId="291" stopIfTrue="1">
      <formula>E5&lt;E12</formula>
    </cfRule>
  </conditionalFormatting>
  <conditionalFormatting sqref="F10 F24 F48 F34">
    <cfRule type="expression" priority="33" dxfId="286" stopIfTrue="1">
      <formula>E5&gt;E12</formula>
    </cfRule>
    <cfRule type="expression" priority="34" dxfId="4" stopIfTrue="1">
      <formula>E5&lt;E12</formula>
    </cfRule>
  </conditionalFormatting>
  <conditionalFormatting sqref="F11 F25 F49 F35">
    <cfRule type="expression" priority="35" dxfId="286" stopIfTrue="1">
      <formula>E5&gt;E12</formula>
    </cfRule>
    <cfRule type="expression" priority="36" dxfId="4" stopIfTrue="1">
      <formula>E5&lt;E12</formula>
    </cfRule>
  </conditionalFormatting>
  <conditionalFormatting sqref="F23 F47">
    <cfRule type="expression" priority="37" dxfId="300" stopIfTrue="1">
      <formula>E19&gt;E26</formula>
    </cfRule>
    <cfRule type="expression" priority="38" dxfId="289" stopIfTrue="1">
      <formula>E19&lt;E26</formula>
    </cfRule>
  </conditionalFormatting>
  <conditionalFormatting sqref="G9 G33">
    <cfRule type="expression" priority="39" dxfId="4" stopIfTrue="1">
      <formula>F8&gt;F23</formula>
    </cfRule>
    <cfRule type="expression" priority="40" dxfId="286" stopIfTrue="1">
      <formula>F8&lt;F23</formula>
    </cfRule>
  </conditionalFormatting>
  <conditionalFormatting sqref="G10 G34">
    <cfRule type="expression" priority="41" dxfId="4" stopIfTrue="1">
      <formula>F8&gt;F23</formula>
    </cfRule>
    <cfRule type="expression" priority="42" dxfId="286" stopIfTrue="1">
      <formula>F8&lt;F23</formula>
    </cfRule>
  </conditionalFormatting>
  <conditionalFormatting sqref="G11 G35">
    <cfRule type="expression" priority="43" dxfId="4" stopIfTrue="1">
      <formula>F8&gt;F23</formula>
    </cfRule>
    <cfRule type="expression" priority="44" dxfId="286" stopIfTrue="1">
      <formula>F8&lt;F23</formula>
    </cfRule>
  </conditionalFormatting>
  <conditionalFormatting sqref="G12 G36">
    <cfRule type="expression" priority="45" dxfId="4" stopIfTrue="1">
      <formula>F8&gt;F23</formula>
    </cfRule>
    <cfRule type="expression" priority="46" dxfId="286" stopIfTrue="1">
      <formula>F8&lt;F23</formula>
    </cfRule>
  </conditionalFormatting>
  <conditionalFormatting sqref="G13 G37">
    <cfRule type="expression" priority="47" dxfId="4" stopIfTrue="1">
      <formula>F8&gt;F23</formula>
    </cfRule>
    <cfRule type="expression" priority="48" dxfId="286" stopIfTrue="1">
      <formula>F8&lt;F23</formula>
    </cfRule>
  </conditionalFormatting>
  <conditionalFormatting sqref="G14 G38">
    <cfRule type="expression" priority="49" dxfId="4" stopIfTrue="1">
      <formula>F8&gt;F23</formula>
    </cfRule>
    <cfRule type="expression" priority="50" dxfId="286" stopIfTrue="1">
      <formula>F8&lt;F23</formula>
    </cfRule>
  </conditionalFormatting>
  <conditionalFormatting sqref="G15 G39">
    <cfRule type="expression" priority="51" dxfId="3" stopIfTrue="1">
      <formula>F8&gt;F23</formula>
    </cfRule>
    <cfRule type="expression" priority="52" dxfId="299" stopIfTrue="1">
      <formula>F8&lt;F23</formula>
    </cfRule>
  </conditionalFormatting>
  <conditionalFormatting sqref="G16 G40">
    <cfRule type="expression" priority="53" dxfId="298" stopIfTrue="1">
      <formula>F8&gt;F23</formula>
    </cfRule>
    <cfRule type="expression" priority="54" dxfId="291" stopIfTrue="1">
      <formula>F8&lt;F23</formula>
    </cfRule>
  </conditionalFormatting>
  <conditionalFormatting sqref="G17 G41">
    <cfRule type="expression" priority="55" dxfId="286" stopIfTrue="1">
      <formula>F8&gt;F23</formula>
    </cfRule>
    <cfRule type="expression" priority="56" dxfId="4" stopIfTrue="1">
      <formula>F8&lt;F23</formula>
    </cfRule>
  </conditionalFormatting>
  <conditionalFormatting sqref="G18 G42">
    <cfRule type="expression" priority="57" dxfId="286" stopIfTrue="1">
      <formula>F8&gt;F23</formula>
    </cfRule>
    <cfRule type="expression" priority="58" dxfId="4" stopIfTrue="1">
      <formula>F8&lt;F23</formula>
    </cfRule>
  </conditionalFormatting>
  <conditionalFormatting sqref="G19 G43">
    <cfRule type="expression" priority="59" dxfId="286" stopIfTrue="1">
      <formula>F8&gt;F23</formula>
    </cfRule>
    <cfRule type="expression" priority="60" dxfId="4" stopIfTrue="1">
      <formula>F8&lt;F23</formula>
    </cfRule>
  </conditionalFormatting>
  <conditionalFormatting sqref="G20 G44">
    <cfRule type="expression" priority="61" dxfId="286" stopIfTrue="1">
      <formula>F8&gt;F23</formula>
    </cfRule>
    <cfRule type="expression" priority="62" dxfId="4" stopIfTrue="1">
      <formula>F8&lt;F23</formula>
    </cfRule>
  </conditionalFormatting>
  <conditionalFormatting sqref="G21 G45">
    <cfRule type="expression" priority="63" dxfId="286" stopIfTrue="1">
      <formula>F8&gt;F23</formula>
    </cfRule>
    <cfRule type="expression" priority="64" dxfId="4" stopIfTrue="1">
      <formula>F8&lt;F23</formula>
    </cfRule>
  </conditionalFormatting>
  <conditionalFormatting sqref="G22 G46">
    <cfRule type="expression" priority="65" dxfId="286" stopIfTrue="1">
      <formula>F8&gt;F23</formula>
    </cfRule>
    <cfRule type="expression" priority="66" dxfId="4" stopIfTrue="1">
      <formula>F8&lt;F23</formula>
    </cfRule>
  </conditionalFormatting>
  <conditionalFormatting sqref="H16:H26">
    <cfRule type="expression" priority="67" dxfId="4" stopIfTrue="1">
      <formula>$G$15&gt;$G$40</formula>
    </cfRule>
    <cfRule type="expression" priority="68" dxfId="286" stopIfTrue="1">
      <formula>$G$15&lt;$G$40</formula>
    </cfRule>
  </conditionalFormatting>
  <conditionalFormatting sqref="H29:H39">
    <cfRule type="expression" priority="69" dxfId="286" stopIfTrue="1">
      <formula>$G$15&gt;$G$40</formula>
    </cfRule>
    <cfRule type="expression" priority="70" dxfId="4" stopIfTrue="1">
      <formula>$G$15&lt;$G$40</formula>
    </cfRule>
  </conditionalFormatting>
  <conditionalFormatting sqref="H27">
    <cfRule type="expression" priority="71" dxfId="3" stopIfTrue="1">
      <formula>$G$15&gt;$G$40</formula>
    </cfRule>
    <cfRule type="expression" priority="72" dxfId="299" stopIfTrue="1">
      <formula>$G$15&lt;$G$40</formula>
    </cfRule>
  </conditionalFormatting>
  <conditionalFormatting sqref="H28">
    <cfRule type="expression" priority="73" dxfId="298" stopIfTrue="1">
      <formula>$G$15&gt;$G$40</formula>
    </cfRule>
    <cfRule type="expression" priority="74" dxfId="291" stopIfTrue="1">
      <formula>$G$15&lt;$G$40</formula>
    </cfRule>
  </conditionalFormatting>
  <printOptions horizontalCentered="1"/>
  <pageMargins left="0.5118110236220472" right="0.11811023622047245" top="1.141732283464567" bottom="0.35433070866141736" header="0.31496062992125984" footer="0.31496062992125984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27.28125" style="3" customWidth="1"/>
    <col min="2" max="16384" width="9.00390625" style="3" customWidth="1"/>
  </cols>
  <sheetData>
    <row r="1" ht="20.25" customHeight="1"/>
    <row r="2" spans="1:3" ht="13.5">
      <c r="A2" s="45" t="s">
        <v>149</v>
      </c>
      <c r="B2" s="45" t="s">
        <v>150</v>
      </c>
      <c r="C2" s="45" t="s">
        <v>151</v>
      </c>
    </row>
    <row r="3" spans="1:3" ht="13.5">
      <c r="A3" s="111" t="s">
        <v>622</v>
      </c>
      <c r="B3" s="45" t="s">
        <v>624</v>
      </c>
      <c r="C3" s="45">
        <v>30</v>
      </c>
    </row>
    <row r="4" spans="1:3" ht="13.5">
      <c r="A4" s="111" t="s">
        <v>618</v>
      </c>
      <c r="B4" s="45" t="s">
        <v>623</v>
      </c>
      <c r="C4" s="45">
        <v>13</v>
      </c>
    </row>
    <row r="5" spans="1:3" ht="13.5">
      <c r="A5" s="111" t="s">
        <v>617</v>
      </c>
      <c r="B5" s="45" t="s">
        <v>623</v>
      </c>
      <c r="C5" s="45">
        <v>8</v>
      </c>
    </row>
    <row r="6" spans="1:3" ht="13.5">
      <c r="A6" s="111" t="s">
        <v>620</v>
      </c>
      <c r="B6" s="45" t="s">
        <v>624</v>
      </c>
      <c r="C6" s="45">
        <v>21</v>
      </c>
    </row>
    <row r="7" spans="1:3" ht="13.5">
      <c r="A7" s="111" t="s">
        <v>621</v>
      </c>
      <c r="B7" s="45" t="s">
        <v>624</v>
      </c>
      <c r="C7" s="45">
        <v>24</v>
      </c>
    </row>
    <row r="8" spans="1:3" ht="13.5">
      <c r="A8" s="111" t="s">
        <v>616</v>
      </c>
      <c r="B8" s="45" t="s">
        <v>623</v>
      </c>
      <c r="C8" s="45">
        <v>2</v>
      </c>
    </row>
    <row r="9" spans="1:3" ht="13.5">
      <c r="A9" s="111" t="s">
        <v>500</v>
      </c>
      <c r="B9" s="45" t="s">
        <v>624</v>
      </c>
      <c r="C9" s="45">
        <v>23</v>
      </c>
    </row>
    <row r="10" spans="1:3" ht="13.5">
      <c r="A10" s="111" t="s">
        <v>619</v>
      </c>
      <c r="B10" s="45" t="s">
        <v>624</v>
      </c>
      <c r="C10" s="45">
        <v>20</v>
      </c>
    </row>
    <row r="11" spans="1:3" ht="13.5">
      <c r="A11" s="111" t="s">
        <v>485</v>
      </c>
      <c r="B11" s="45" t="s">
        <v>624</v>
      </c>
      <c r="C11" s="45">
        <v>18</v>
      </c>
    </row>
    <row r="12" spans="1:3" ht="13.5">
      <c r="A12" s="111" t="s">
        <v>473</v>
      </c>
      <c r="B12" s="45" t="s">
        <v>623</v>
      </c>
      <c r="C12" s="45">
        <v>4</v>
      </c>
    </row>
    <row r="13" spans="1:3" ht="13.5">
      <c r="A13" s="111" t="s">
        <v>474</v>
      </c>
      <c r="B13" s="45" t="s">
        <v>623</v>
      </c>
      <c r="C13" s="45">
        <v>5</v>
      </c>
    </row>
    <row r="14" spans="1:3" ht="13.5">
      <c r="A14" s="111" t="s">
        <v>482</v>
      </c>
      <c r="B14" s="45" t="s">
        <v>623</v>
      </c>
      <c r="C14" s="45">
        <v>15</v>
      </c>
    </row>
    <row r="15" spans="1:3" ht="13.5">
      <c r="A15" s="111" t="s">
        <v>494</v>
      </c>
      <c r="B15" s="45" t="s">
        <v>624</v>
      </c>
      <c r="C15" s="45">
        <v>32</v>
      </c>
    </row>
    <row r="16" spans="1:3" ht="13.5">
      <c r="A16" s="111" t="s">
        <v>479</v>
      </c>
      <c r="B16" s="45" t="s">
        <v>623</v>
      </c>
      <c r="C16" s="45">
        <v>11</v>
      </c>
    </row>
    <row r="17" spans="1:3" ht="13.5">
      <c r="A17" s="111" t="s">
        <v>480</v>
      </c>
      <c r="B17" s="45" t="s">
        <v>623</v>
      </c>
      <c r="C17" s="45">
        <v>12</v>
      </c>
    </row>
    <row r="18" spans="1:3" ht="13.5">
      <c r="A18" s="111" t="s">
        <v>490</v>
      </c>
      <c r="B18" s="45" t="s">
        <v>624</v>
      </c>
      <c r="C18" s="45">
        <v>27</v>
      </c>
    </row>
    <row r="19" spans="1:3" ht="13.5">
      <c r="A19" s="111" t="s">
        <v>487</v>
      </c>
      <c r="B19" s="45" t="s">
        <v>624</v>
      </c>
      <c r="C19" s="45">
        <v>22</v>
      </c>
    </row>
    <row r="20" spans="1:3" ht="13.5">
      <c r="A20" s="111" t="s">
        <v>491</v>
      </c>
      <c r="B20" s="45" t="s">
        <v>624</v>
      </c>
      <c r="C20" s="45">
        <v>28</v>
      </c>
    </row>
    <row r="21" spans="1:3" ht="13.5">
      <c r="A21" s="111" t="s">
        <v>484</v>
      </c>
      <c r="B21" s="45" t="s">
        <v>624</v>
      </c>
      <c r="C21" s="45">
        <v>17</v>
      </c>
    </row>
    <row r="22" spans="1:3" ht="13.5">
      <c r="A22" s="111" t="s">
        <v>489</v>
      </c>
      <c r="B22" s="45" t="s">
        <v>624</v>
      </c>
      <c r="C22" s="45">
        <v>26</v>
      </c>
    </row>
    <row r="23" spans="1:3" ht="13.5">
      <c r="A23" s="111" t="s">
        <v>476</v>
      </c>
      <c r="B23" s="45" t="s">
        <v>623</v>
      </c>
      <c r="C23" s="45">
        <v>7</v>
      </c>
    </row>
    <row r="24" spans="1:3" ht="13.5">
      <c r="A24" s="111" t="s">
        <v>615</v>
      </c>
      <c r="B24" s="45" t="s">
        <v>623</v>
      </c>
      <c r="C24" s="45">
        <v>1</v>
      </c>
    </row>
    <row r="25" spans="1:3" ht="13.5">
      <c r="A25" s="111" t="s">
        <v>472</v>
      </c>
      <c r="B25" s="45" t="s">
        <v>623</v>
      </c>
      <c r="C25" s="45">
        <v>3</v>
      </c>
    </row>
    <row r="26" spans="1:3" ht="13.5">
      <c r="A26" s="111" t="s">
        <v>477</v>
      </c>
      <c r="B26" s="45" t="s">
        <v>623</v>
      </c>
      <c r="C26" s="45">
        <v>9</v>
      </c>
    </row>
    <row r="27" spans="1:3" ht="13.5">
      <c r="A27" s="111" t="s">
        <v>481</v>
      </c>
      <c r="B27" s="45" t="s">
        <v>623</v>
      </c>
      <c r="C27" s="45">
        <v>14</v>
      </c>
    </row>
    <row r="28" spans="1:3" ht="13.5">
      <c r="A28" s="111" t="s">
        <v>493</v>
      </c>
      <c r="B28" s="45" t="s">
        <v>624</v>
      </c>
      <c r="C28" s="45">
        <v>31</v>
      </c>
    </row>
    <row r="29" spans="1:3" ht="13.5">
      <c r="A29" s="111" t="s">
        <v>483</v>
      </c>
      <c r="B29" s="45" t="s">
        <v>623</v>
      </c>
      <c r="C29" s="45">
        <v>16</v>
      </c>
    </row>
    <row r="30" spans="1:3" ht="13.5">
      <c r="A30" s="111" t="s">
        <v>475</v>
      </c>
      <c r="B30" s="45" t="s">
        <v>623</v>
      </c>
      <c r="C30" s="45">
        <v>6</v>
      </c>
    </row>
    <row r="31" spans="1:3" ht="13.5">
      <c r="A31" s="111" t="s">
        <v>488</v>
      </c>
      <c r="B31" s="45" t="s">
        <v>624</v>
      </c>
      <c r="C31" s="45">
        <v>25</v>
      </c>
    </row>
    <row r="32" spans="1:3" ht="13.5">
      <c r="A32" s="111" t="s">
        <v>478</v>
      </c>
      <c r="B32" s="45" t="s">
        <v>623</v>
      </c>
      <c r="C32" s="45">
        <v>10</v>
      </c>
    </row>
    <row r="33" spans="1:3" ht="13.5">
      <c r="A33" s="111" t="s">
        <v>486</v>
      </c>
      <c r="B33" s="45" t="s">
        <v>624</v>
      </c>
      <c r="C33" s="45">
        <v>19</v>
      </c>
    </row>
    <row r="34" spans="1:3" ht="13.5">
      <c r="A34" s="111" t="s">
        <v>492</v>
      </c>
      <c r="B34" s="45" t="s">
        <v>624</v>
      </c>
      <c r="C34" s="45">
        <v>29</v>
      </c>
    </row>
  </sheetData>
  <sheetProtection password="DC93" sheet="1"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3" customWidth="1"/>
    <col min="2" max="2" width="11.28125" style="3" customWidth="1"/>
    <col min="3" max="3" width="20.8515625" style="3" customWidth="1"/>
    <col min="4" max="16384" width="9.00390625" style="3" customWidth="1"/>
  </cols>
  <sheetData>
    <row r="1" spans="1:4" ht="18" customHeight="1">
      <c r="A1" s="5" t="s">
        <v>152</v>
      </c>
      <c r="B1" s="5" t="s">
        <v>153</v>
      </c>
      <c r="C1" s="5" t="s">
        <v>149</v>
      </c>
      <c r="D1" s="5" t="s">
        <v>152</v>
      </c>
    </row>
    <row r="2" spans="1:4" ht="18" customHeight="1">
      <c r="A2" s="112">
        <f>'予選リーグ表'!BG6</f>
        <v>8</v>
      </c>
      <c r="B2" s="45"/>
      <c r="C2" s="45" t="str">
        <f>'参加チーム名'!C5</f>
        <v>ソウルチャレンジャー</v>
      </c>
      <c r="D2" s="45"/>
    </row>
    <row r="3" spans="1:4" ht="18" customHeight="1">
      <c r="A3" s="112">
        <f>'予選リーグ表'!BG9</f>
        <v>14</v>
      </c>
      <c r="B3" s="45"/>
      <c r="C3" s="45" t="str">
        <f>'参加チーム名'!C6</f>
        <v>WATSひまわり</v>
      </c>
      <c r="D3" s="45"/>
    </row>
    <row r="4" spans="1:4" ht="18" customHeight="1">
      <c r="A4" s="112">
        <f>'予選リーグ表'!BG12</f>
        <v>11</v>
      </c>
      <c r="B4" s="45"/>
      <c r="C4" s="45" t="str">
        <f>'参加チーム名'!C7</f>
        <v>台原レイカーズ</v>
      </c>
      <c r="D4" s="45"/>
    </row>
    <row r="5" spans="1:4" ht="18" customHeight="1">
      <c r="A5" s="112">
        <f>'予選リーグ表'!BG15</f>
        <v>2</v>
      </c>
      <c r="B5" s="45"/>
      <c r="C5" s="45" t="str">
        <f>'参加チーム名'!C8</f>
        <v>岩槻・F・ビクトリー</v>
      </c>
      <c r="D5" s="45"/>
    </row>
    <row r="6" spans="1:4" ht="18" customHeight="1">
      <c r="A6" s="112">
        <f>'予選リーグ表'!BG18</f>
        <v>3</v>
      </c>
      <c r="B6" s="45"/>
      <c r="C6" s="45" t="str">
        <f>'参加チーム名'!C9</f>
        <v>岩沼西ファイターズ</v>
      </c>
      <c r="D6" s="45"/>
    </row>
    <row r="7" spans="1:4" ht="18" customHeight="1">
      <c r="A7" s="112">
        <f>'予選リーグ表'!BG21</f>
        <v>15</v>
      </c>
      <c r="B7" s="45"/>
      <c r="C7" s="45" t="str">
        <f>'参加チーム名'!C10</f>
        <v>浜田フェニックス</v>
      </c>
      <c r="D7" s="45"/>
    </row>
    <row r="8" spans="1:4" ht="18" customHeight="1">
      <c r="A8" s="112">
        <f>'予選リーグ表'!BG24</f>
        <v>12</v>
      </c>
      <c r="B8" s="45"/>
      <c r="C8" s="45" t="str">
        <f>'参加チーム名'!C11</f>
        <v>杉小キャイーンブラザーズ</v>
      </c>
      <c r="D8" s="45"/>
    </row>
    <row r="9" spans="1:4" ht="18" customHeight="1">
      <c r="A9" s="112">
        <f>'予選リーグ表'!BG27</f>
        <v>10</v>
      </c>
      <c r="B9" s="45"/>
      <c r="C9" s="45" t="str">
        <f>'参加チーム名'!C12</f>
        <v>NSOミラクルファイターズ</v>
      </c>
      <c r="D9" s="45"/>
    </row>
    <row r="10" spans="1:4" ht="18" customHeight="1">
      <c r="A10" s="112">
        <f>'予選リーグ表'!BG30</f>
        <v>4</v>
      </c>
      <c r="B10" s="45"/>
      <c r="C10" s="45" t="str">
        <f>'参加チーム名'!C13</f>
        <v>千葉ドラーズ</v>
      </c>
      <c r="D10" s="45"/>
    </row>
    <row r="11" spans="1:4" ht="18" customHeight="1">
      <c r="A11" s="112">
        <f>'予選リーグ表'!BG33</f>
        <v>13</v>
      </c>
      <c r="B11" s="45"/>
      <c r="C11" s="45" t="str">
        <f>'参加チーム名'!C14</f>
        <v>東仙LSファイターズ</v>
      </c>
      <c r="D11" s="45"/>
    </row>
    <row r="12" spans="1:4" ht="18" customHeight="1">
      <c r="A12" s="112">
        <f>'予選リーグ表'!BG36</f>
        <v>16</v>
      </c>
      <c r="B12" s="45"/>
      <c r="C12" s="45" t="str">
        <f>'参加チーム名'!C15</f>
        <v>鹿島ドッジファイターズ</v>
      </c>
      <c r="D12" s="45"/>
    </row>
    <row r="13" spans="1:4" ht="18" customHeight="1">
      <c r="A13" s="112">
        <f>'予選リーグ表'!BG39</f>
        <v>5</v>
      </c>
      <c r="B13" s="45"/>
      <c r="C13" s="45" t="str">
        <f>'参加チーム名'!C16</f>
        <v>川越小ハリケーンズ</v>
      </c>
      <c r="D13" s="45"/>
    </row>
    <row r="14" spans="1:4" ht="18" customHeight="1">
      <c r="A14" s="112">
        <f>'予選リーグ表'!BG42</f>
        <v>9</v>
      </c>
      <c r="B14" s="45"/>
      <c r="C14" s="45" t="str">
        <f>'参加チーム名'!C17</f>
        <v>GTO☆ASUCOME</v>
      </c>
      <c r="D14" s="45"/>
    </row>
    <row r="15" spans="1:4" ht="18" customHeight="1">
      <c r="A15" s="112">
        <f>'予選リーグ表'!BG45</f>
        <v>6</v>
      </c>
      <c r="B15" s="45"/>
      <c r="C15" s="45" t="str">
        <f>'参加チーム名'!C18</f>
        <v>月見レッドアーマーズ</v>
      </c>
      <c r="D15" s="45"/>
    </row>
    <row r="16" spans="1:4" ht="18" customHeight="1">
      <c r="A16" s="112">
        <f>'予選リーグ表'!BG48</f>
        <v>7</v>
      </c>
      <c r="B16" s="45"/>
      <c r="C16" s="45" t="str">
        <f>'参加チーム名'!C19</f>
        <v>大衡ファイターズ</v>
      </c>
      <c r="D16" s="45"/>
    </row>
    <row r="17" spans="1:4" ht="18" customHeight="1">
      <c r="A17" s="112">
        <f>'予選リーグ表'!BG51</f>
        <v>1</v>
      </c>
      <c r="B17" s="45"/>
      <c r="C17" s="45" t="str">
        <f>'参加チーム名'!C20</f>
        <v>バイオレンス国田</v>
      </c>
      <c r="D17" s="45"/>
    </row>
  </sheetData>
  <sheetProtection password="DC93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3" customWidth="1"/>
    <col min="2" max="2" width="11.28125" style="3" customWidth="1"/>
    <col min="3" max="3" width="20.8515625" style="3" customWidth="1"/>
    <col min="4" max="16384" width="9.00390625" style="3" customWidth="1"/>
  </cols>
  <sheetData>
    <row r="1" spans="1:4" ht="18" customHeight="1">
      <c r="A1" s="5" t="s">
        <v>152</v>
      </c>
      <c r="B1" s="5" t="s">
        <v>153</v>
      </c>
      <c r="C1" s="5" t="s">
        <v>149</v>
      </c>
      <c r="D1" s="5" t="s">
        <v>152</v>
      </c>
    </row>
    <row r="2" spans="1:4" ht="18" customHeight="1">
      <c r="A2" s="112">
        <f>'予選リーグ表'!BG63</f>
        <v>12</v>
      </c>
      <c r="B2" s="45"/>
      <c r="C2" s="45" t="str">
        <f>'参加チーム名'!C21</f>
        <v>松陵ヤンキーズ</v>
      </c>
      <c r="D2" s="45"/>
    </row>
    <row r="3" spans="1:4" ht="18" customHeight="1">
      <c r="A3" s="112">
        <f>'予選リーグ表'!BG66</f>
        <v>14</v>
      </c>
      <c r="B3" s="45"/>
      <c r="C3" s="45" t="str">
        <f>'参加チーム名'!C22</f>
        <v>いいたて草野ガッツ</v>
      </c>
      <c r="D3" s="45"/>
    </row>
    <row r="4" spans="1:4" ht="18" customHeight="1">
      <c r="A4" s="112">
        <f>'予選リーグ表'!BG69</f>
        <v>16</v>
      </c>
      <c r="B4" s="45"/>
      <c r="C4" s="45" t="str">
        <f>'参加チーム名'!C23</f>
        <v>本宮ブラックシャークス</v>
      </c>
      <c r="D4" s="45"/>
    </row>
    <row r="5" spans="1:4" ht="18" customHeight="1">
      <c r="A5" s="112">
        <f>'予選リーグ表'!BG72</f>
        <v>11</v>
      </c>
      <c r="B5" s="45"/>
      <c r="C5" s="45" t="str">
        <f>'参加チーム名'!C24</f>
        <v>アルバルクキッズ</v>
      </c>
      <c r="D5" s="45"/>
    </row>
    <row r="6" spans="1:4" ht="18" customHeight="1">
      <c r="A6" s="112">
        <f>'予選リーグ表'!BG75</f>
        <v>10</v>
      </c>
      <c r="B6" s="45"/>
      <c r="C6" s="45" t="str">
        <f>'参加チーム名'!C25</f>
        <v>チームからあげ君！</v>
      </c>
      <c r="D6" s="45"/>
    </row>
    <row r="7" spans="1:4" ht="18" customHeight="1">
      <c r="A7" s="112">
        <f>'予選リーグ表'!BG78</f>
        <v>2</v>
      </c>
      <c r="B7" s="45"/>
      <c r="C7" s="45" t="str">
        <f>'参加チーム名'!C26</f>
        <v>五本松ドッジハンターズA</v>
      </c>
      <c r="D7" s="45"/>
    </row>
    <row r="8" spans="1:4" ht="18" customHeight="1">
      <c r="A8" s="112">
        <f>'予選リーグ表'!BG81</f>
        <v>15</v>
      </c>
      <c r="B8" s="45"/>
      <c r="C8" s="45" t="str">
        <f>'参加チーム名'!C27</f>
        <v>荒町朝練ファイターズA</v>
      </c>
      <c r="D8" s="45"/>
    </row>
    <row r="9" spans="1:4" ht="18" customHeight="1">
      <c r="A9" s="112">
        <f>'予選リーグ表'!BG84</f>
        <v>5</v>
      </c>
      <c r="B9" s="45"/>
      <c r="C9" s="45" t="str">
        <f>'参加チーム名'!C28</f>
        <v>SPファイヤードラゴンズ</v>
      </c>
      <c r="D9" s="45"/>
    </row>
    <row r="10" spans="1:4" ht="18" customHeight="1">
      <c r="A10" s="112">
        <f>'予選リーグ表'!BG87</f>
        <v>3</v>
      </c>
      <c r="B10" s="45"/>
      <c r="C10" s="45" t="str">
        <f>'参加チーム名'!C29</f>
        <v>原小ファイターズ</v>
      </c>
      <c r="D10" s="45"/>
    </row>
    <row r="11" spans="1:4" ht="18" customHeight="1">
      <c r="A11" s="112">
        <f>'予選リーグ表'!BG90</f>
        <v>8</v>
      </c>
      <c r="B11" s="45"/>
      <c r="C11" s="45" t="str">
        <f>'参加チーム名'!C30</f>
        <v>須賀川ゴジラキッズ</v>
      </c>
      <c r="D11" s="45"/>
    </row>
    <row r="12" spans="1:4" ht="18" customHeight="1">
      <c r="A12" s="112">
        <f>'予選リーグ表'!BG93</f>
        <v>4</v>
      </c>
      <c r="B12" s="45"/>
      <c r="C12" s="45" t="str">
        <f>'参加チーム名'!C31</f>
        <v>栗生ファイターズ</v>
      </c>
      <c r="D12" s="45"/>
    </row>
    <row r="13" spans="1:4" ht="18" customHeight="1">
      <c r="A13" s="112">
        <f>'予選リーグ表'!BG96</f>
        <v>7</v>
      </c>
      <c r="B13" s="45"/>
      <c r="C13" s="45" t="str">
        <f>'参加チーム名'!C32</f>
        <v>三の丸フレンドリーキッズ</v>
      </c>
      <c r="D13" s="45"/>
    </row>
    <row r="14" spans="1:4" ht="18" customHeight="1">
      <c r="A14" s="112">
        <f>'予選リーグ表'!BG99</f>
        <v>6</v>
      </c>
      <c r="B14" s="45"/>
      <c r="C14" s="45" t="str">
        <f>'参加チーム名'!C33</f>
        <v>館ジャングルー</v>
      </c>
      <c r="D14" s="45"/>
    </row>
    <row r="15" spans="1:4" ht="18" customHeight="1">
      <c r="A15" s="112">
        <f>'予選リーグ表'!BG102</f>
        <v>9</v>
      </c>
      <c r="B15" s="45"/>
      <c r="C15" s="45" t="str">
        <f>'参加チーム名'!C34</f>
        <v>Aoiトップガン</v>
      </c>
      <c r="D15" s="45"/>
    </row>
    <row r="16" spans="1:4" ht="18" customHeight="1">
      <c r="A16" s="112">
        <f>'予選リーグ表'!BG105</f>
        <v>13</v>
      </c>
      <c r="B16" s="45"/>
      <c r="C16" s="45" t="str">
        <f>'参加チーム名'!C35</f>
        <v>永盛ミュートス・キッズ</v>
      </c>
      <c r="D16" s="45"/>
    </row>
    <row r="17" spans="1:4" ht="18" customHeight="1">
      <c r="A17" s="112">
        <f>'予選リーグ表'!BG108</f>
        <v>1</v>
      </c>
      <c r="B17" s="45"/>
      <c r="C17" s="45" t="str">
        <f>'参加チーム名'!C36</f>
        <v>大谷ブルーウインズ</v>
      </c>
      <c r="D17" s="45"/>
    </row>
  </sheetData>
  <sheetProtection password="DC93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みやした</dc:creator>
  <cp:keywords/>
  <dc:description/>
  <cp:lastModifiedBy>大村</cp:lastModifiedBy>
  <cp:lastPrinted>2010-06-02T11:34:36Z</cp:lastPrinted>
  <dcterms:created xsi:type="dcterms:W3CDTF">2010-05-17T01:52:37Z</dcterms:created>
  <dcterms:modified xsi:type="dcterms:W3CDTF">2010-08-02T11:57:37Z</dcterms:modified>
  <cp:category/>
  <cp:version/>
  <cp:contentType/>
  <cp:contentStatus/>
</cp:coreProperties>
</file>